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05" yWindow="-105" windowWidth="20730" windowHeight="11760"/>
  </bookViews>
  <sheets>
    <sheet name="Budget 2025-26" sheetId="5" r:id="rId1"/>
    <sheet name="Band D" sheetId="4" r:id="rId2"/>
  </sheets>
  <externalReferences>
    <externalReference r:id="rId3"/>
  </externalReferences>
  <definedNames>
    <definedName name="_xlnm.Print_Area" localSheetId="1">'Band D'!$A$1:$F$20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2" i="5"/>
  <c r="D60"/>
  <c r="F60" s="1"/>
  <c r="C60"/>
  <c r="F59"/>
  <c r="D59"/>
  <c r="C59"/>
  <c r="G59" s="1"/>
  <c r="F58"/>
  <c r="G58" s="1"/>
  <c r="E57"/>
  <c r="D57"/>
  <c r="A57"/>
  <c r="F56"/>
  <c r="F57" s="1"/>
  <c r="D56"/>
  <c r="C56"/>
  <c r="C57" s="1"/>
  <c r="H55"/>
  <c r="E55"/>
  <c r="E62" s="1"/>
  <c r="A55"/>
  <c r="A62" s="1"/>
  <c r="A66" s="1"/>
  <c r="D54"/>
  <c r="F54" s="1"/>
  <c r="G54" s="1"/>
  <c r="C54"/>
  <c r="D53"/>
  <c r="F53" s="1"/>
  <c r="G53" s="1"/>
  <c r="C53"/>
  <c r="L52"/>
  <c r="F52"/>
  <c r="F55" s="1"/>
  <c r="F62" s="1"/>
  <c r="F66" s="1"/>
  <c r="D52"/>
  <c r="D55" s="1"/>
  <c r="D62" s="1"/>
  <c r="D66" s="1"/>
  <c r="D67" s="1"/>
  <c r="C52"/>
  <c r="C55" s="1"/>
  <c r="C62" s="1"/>
  <c r="D46"/>
  <c r="F46" s="1"/>
  <c r="G46" s="1"/>
  <c r="C46"/>
  <c r="H42"/>
  <c r="E42"/>
  <c r="A42"/>
  <c r="D41"/>
  <c r="F41" s="1"/>
  <c r="C41"/>
  <c r="B41"/>
  <c r="F40"/>
  <c r="D40"/>
  <c r="C40"/>
  <c r="G40" s="1"/>
  <c r="B40"/>
  <c r="D39"/>
  <c r="F39" s="1"/>
  <c r="G39" s="1"/>
  <c r="C39"/>
  <c r="B39"/>
  <c r="F38"/>
  <c r="D38"/>
  <c r="D42" s="1"/>
  <c r="C38"/>
  <c r="C42" s="1"/>
  <c r="B38"/>
  <c r="H37"/>
  <c r="E37"/>
  <c r="A37"/>
  <c r="F36"/>
  <c r="D36"/>
  <c r="C36"/>
  <c r="G36" s="1"/>
  <c r="B36"/>
  <c r="D35"/>
  <c r="F35" s="1"/>
  <c r="G35" s="1"/>
  <c r="C35"/>
  <c r="B35"/>
  <c r="F34"/>
  <c r="D34"/>
  <c r="C34"/>
  <c r="G34" s="1"/>
  <c r="B34"/>
  <c r="D33"/>
  <c r="D37" s="1"/>
  <c r="C33"/>
  <c r="C37" s="1"/>
  <c r="B33"/>
  <c r="H32"/>
  <c r="E32"/>
  <c r="A32"/>
  <c r="D31"/>
  <c r="F31" s="1"/>
  <c r="G31" s="1"/>
  <c r="C31"/>
  <c r="B31"/>
  <c r="F30"/>
  <c r="F32" s="1"/>
  <c r="D30"/>
  <c r="D32" s="1"/>
  <c r="C30"/>
  <c r="C32" s="1"/>
  <c r="B30"/>
  <c r="H29"/>
  <c r="E29"/>
  <c r="A29"/>
  <c r="F28"/>
  <c r="D28"/>
  <c r="C28"/>
  <c r="G28" s="1"/>
  <c r="B28"/>
  <c r="D27"/>
  <c r="F27" s="1"/>
  <c r="G27" s="1"/>
  <c r="C27"/>
  <c r="B27"/>
  <c r="F26"/>
  <c r="D26"/>
  <c r="C26"/>
  <c r="G26" s="1"/>
  <c r="B26"/>
  <c r="D25"/>
  <c r="F25" s="1"/>
  <c r="G25" s="1"/>
  <c r="C25"/>
  <c r="B25"/>
  <c r="F24"/>
  <c r="D24"/>
  <c r="C24"/>
  <c r="G24" s="1"/>
  <c r="B24"/>
  <c r="D23"/>
  <c r="D29" s="1"/>
  <c r="C23"/>
  <c r="C29" s="1"/>
  <c r="B23"/>
  <c r="H22"/>
  <c r="E22"/>
  <c r="A22"/>
  <c r="D21"/>
  <c r="F21" s="1"/>
  <c r="G21" s="1"/>
  <c r="C21"/>
  <c r="B21"/>
  <c r="F20"/>
  <c r="D20"/>
  <c r="C20"/>
  <c r="C22" s="1"/>
  <c r="B20"/>
  <c r="D19"/>
  <c r="D22" s="1"/>
  <c r="C19"/>
  <c r="B19"/>
  <c r="H18"/>
  <c r="E18"/>
  <c r="E45" s="1"/>
  <c r="E47" s="1"/>
  <c r="A18"/>
  <c r="A45" s="1"/>
  <c r="A47" s="1"/>
  <c r="A69" s="1"/>
  <c r="D17"/>
  <c r="F17" s="1"/>
  <c r="G17" s="1"/>
  <c r="C17"/>
  <c r="B17"/>
  <c r="F16"/>
  <c r="D16"/>
  <c r="C16"/>
  <c r="G16" s="1"/>
  <c r="B16"/>
  <c r="D15"/>
  <c r="F15" s="1"/>
  <c r="G15" s="1"/>
  <c r="C15"/>
  <c r="B15"/>
  <c r="F14"/>
  <c r="D14"/>
  <c r="C14"/>
  <c r="G14" s="1"/>
  <c r="B14"/>
  <c r="D13"/>
  <c r="F13" s="1"/>
  <c r="G13" s="1"/>
  <c r="C13"/>
  <c r="B13"/>
  <c r="F12"/>
  <c r="D12"/>
  <c r="C12"/>
  <c r="G12" s="1"/>
  <c r="B12"/>
  <c r="D11"/>
  <c r="F11" s="1"/>
  <c r="G11" s="1"/>
  <c r="C11"/>
  <c r="B11"/>
  <c r="F10"/>
  <c r="D10"/>
  <c r="C10"/>
  <c r="G10" s="1"/>
  <c r="B10"/>
  <c r="D9"/>
  <c r="F9" s="1"/>
  <c r="G9" s="1"/>
  <c r="C9"/>
  <c r="B9"/>
  <c r="F8"/>
  <c r="D8"/>
  <c r="D18" s="1"/>
  <c r="D45" s="1"/>
  <c r="C8"/>
  <c r="C18" s="1"/>
  <c r="C45" s="1"/>
  <c r="C47" s="1"/>
  <c r="B8"/>
  <c r="H45" l="1"/>
  <c r="H47" s="1"/>
  <c r="F18"/>
  <c r="F42"/>
  <c r="A72"/>
  <c r="D69"/>
  <c r="D70" s="1"/>
  <c r="D47"/>
  <c r="G41"/>
  <c r="G60"/>
  <c r="G8"/>
  <c r="G18" s="1"/>
  <c r="F19"/>
  <c r="G20"/>
  <c r="F23"/>
  <c r="G30"/>
  <c r="G32" s="1"/>
  <c r="F33"/>
  <c r="G38"/>
  <c r="G42" s="1"/>
  <c r="G52"/>
  <c r="G55" s="1"/>
  <c r="G56"/>
  <c r="G57" s="1"/>
  <c r="F37" l="1"/>
  <c r="G33"/>
  <c r="G37" s="1"/>
  <c r="F29"/>
  <c r="G23"/>
  <c r="G29" s="1"/>
  <c r="G19"/>
  <c r="G22" s="1"/>
  <c r="G45" s="1"/>
  <c r="G47" s="1"/>
  <c r="F22"/>
  <c r="G62"/>
  <c r="F45"/>
  <c r="F47" s="1"/>
  <c r="F69" s="1"/>
  <c r="F72" s="1"/>
  <c r="F12" i="4" l="1"/>
  <c r="F16" s="1"/>
  <c r="D12"/>
  <c r="D16" s="1"/>
  <c r="C12"/>
  <c r="C16" s="1"/>
  <c r="D20" l="1"/>
  <c r="C20"/>
</calcChain>
</file>

<file path=xl/sharedStrings.xml><?xml version="1.0" encoding="utf-8"?>
<sst xmlns="http://schemas.openxmlformats.org/spreadsheetml/2006/main" count="85" uniqueCount="66">
  <si>
    <t>£</t>
  </si>
  <si>
    <t>Precept - amount to be paid to Parish</t>
  </si>
  <si>
    <t>Less Government Grant</t>
  </si>
  <si>
    <t>Amount to be charged to taxpayers</t>
  </si>
  <si>
    <t xml:space="preserve"> </t>
  </si>
  <si>
    <t>Parish Precept</t>
  </si>
  <si>
    <t>Amount per Band D Property</t>
  </si>
  <si>
    <t xml:space="preserve">Divided by the Tax Base </t>
  </si>
  <si>
    <t>Percentage change to last year</t>
  </si>
  <si>
    <t>Increase / (Decrease)</t>
  </si>
  <si>
    <t>Salt and Enson Parish Council Tax Charge</t>
  </si>
  <si>
    <t>2024/2025</t>
  </si>
  <si>
    <t>actual 06-01-24</t>
  </si>
  <si>
    <t>STANDSTILL POSITION USING 2024-25 PRECEPT</t>
  </si>
  <si>
    <t>2025/2026</t>
  </si>
  <si>
    <t>proposed</t>
  </si>
  <si>
    <t>Salt and Enson Parish Council</t>
  </si>
  <si>
    <t>Detailed Summary Expenditure 2024-2025</t>
  </si>
  <si>
    <t>Forecast</t>
  </si>
  <si>
    <t xml:space="preserve">Actual spend </t>
  </si>
  <si>
    <t xml:space="preserve">Budget </t>
  </si>
  <si>
    <t xml:space="preserve">Current </t>
  </si>
  <si>
    <t>To Go</t>
  </si>
  <si>
    <t xml:space="preserve">Forecast outturn </t>
  </si>
  <si>
    <t>Under/ (Over) spend</t>
  </si>
  <si>
    <t>Proposed Budget</t>
  </si>
  <si>
    <t>2023/24</t>
  </si>
  <si>
    <t>2024/25</t>
  </si>
  <si>
    <t>Spend</t>
  </si>
  <si>
    <t>2025/26</t>
  </si>
  <si>
    <t>from</t>
  </si>
  <si>
    <t>Total General Admin</t>
  </si>
  <si>
    <t>Total Statutory Requirements</t>
  </si>
  <si>
    <t>Noticeboard - £2k reserved</t>
  </si>
  <si>
    <t>Total Repairs/Asset Maint</t>
  </si>
  <si>
    <t>Total one off expenditure</t>
  </si>
  <si>
    <t>Total Miscellanous</t>
  </si>
  <si>
    <t>Total Reserves</t>
  </si>
  <si>
    <t>Net Totals</t>
  </si>
  <si>
    <t>VAT Paid</t>
  </si>
  <si>
    <t>Gross Total</t>
  </si>
  <si>
    <t xml:space="preserve">Income </t>
  </si>
  <si>
    <t>Under/ (Over) income</t>
  </si>
  <si>
    <t>Precept</t>
  </si>
  <si>
    <t>2023-24</t>
  </si>
  <si>
    <t>Budget</t>
  </si>
  <si>
    <t>Recieved</t>
  </si>
  <si>
    <t>)</t>
  </si>
  <si>
    <t>Government Grant</t>
  </si>
  <si>
    <t>Concurrent Allowance</t>
  </si>
  <si>
    <t>Total council income</t>
  </si>
  <si>
    <t>Grants</t>
  </si>
  <si>
    <t>Total Rent Income</t>
  </si>
  <si>
    <t>Photo Copier Income</t>
  </si>
  <si>
    <t>Bank Interest</t>
  </si>
  <si>
    <t>VAT Refunds</t>
  </si>
  <si>
    <t>BKV</t>
  </si>
  <si>
    <t>Totals</t>
  </si>
  <si>
    <t>Income</t>
  </si>
  <si>
    <t>Total available</t>
  </si>
  <si>
    <t>Less Expenditure</t>
  </si>
  <si>
    <t>In Bank</t>
  </si>
  <si>
    <t>(Deficit)/Surplus</t>
  </si>
  <si>
    <t>Changes</t>
  </si>
  <si>
    <t>£13.26 x 70 hrs pq x 4 =£3712.</t>
  </si>
  <si>
    <t>Actual to be £163.00 x three visits = £489</t>
  </si>
</sst>
</file>

<file path=xl/styles.xml><?xml version="1.0" encoding="utf-8"?>
<styleSheet xmlns="http://schemas.openxmlformats.org/spreadsheetml/2006/main">
  <numFmts count="7">
    <numFmt numFmtId="8" formatCode="&quot;£&quot;#,##0.00;[Red]\-&quot;£&quot;#,##0.00"/>
    <numFmt numFmtId="43" formatCode="_-* #,##0.00_-;\-* #,##0.00_-;_-* &quot;-&quot;??_-;_-@_-"/>
    <numFmt numFmtId="164" formatCode="_-* #,##0.00_-;\(* #,##0.00\);_-* &quot;-&quot;??_-;_-@_-"/>
    <numFmt numFmtId="165" formatCode="#,##0.00_ ;\-#,##0.00\ "/>
    <numFmt numFmtId="166" formatCode="0.0%"/>
    <numFmt numFmtId="167" formatCode="&quot;£&quot;#,##0.00"/>
    <numFmt numFmtId="168" formatCode="&quot;£&quot;#,##0.00_);\(&quot;£&quot;#,##0.00\)"/>
  </numFmts>
  <fonts count="22">
    <font>
      <sz val="10"/>
      <name val="Arial Narrow"/>
    </font>
    <font>
      <sz val="10"/>
      <name val="Arial Narrow"/>
      <family val="2"/>
    </font>
    <font>
      <b/>
      <u/>
      <sz val="12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u/>
      <sz val="14"/>
      <name val="Arial Narrow"/>
      <family val="2"/>
    </font>
    <font>
      <sz val="10"/>
      <name val="Arial Narrow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0"/>
      <color rgb="FFFF0000"/>
      <name val="Arial Narrow"/>
      <family val="2"/>
    </font>
    <font>
      <i/>
      <sz val="10"/>
      <color rgb="FFFF0000"/>
      <name val="Arial Narrow"/>
      <family val="2"/>
    </font>
    <font>
      <i/>
      <sz val="10"/>
      <name val="Arial Narrow"/>
      <family val="2"/>
    </font>
  </fonts>
  <fills count="1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9" fontId="8" fillId="0" borderId="0" applyFont="0" applyFill="0" applyBorder="0" applyAlignment="0" applyProtection="0"/>
    <xf numFmtId="0" fontId="12" fillId="0" borderId="0"/>
  </cellStyleXfs>
  <cellXfs count="128">
    <xf numFmtId="0" fontId="0" fillId="0" borderId="0" xfId="0"/>
    <xf numFmtId="0" fontId="2" fillId="0" borderId="0" xfId="0" applyFont="1"/>
    <xf numFmtId="43" fontId="3" fillId="0" borderId="0" xfId="1" applyFont="1"/>
    <xf numFmtId="0" fontId="3" fillId="0" borderId="0" xfId="0" applyFont="1"/>
    <xf numFmtId="43" fontId="4" fillId="0" borderId="0" xfId="1" applyFont="1" applyAlignment="1">
      <alignment horizontal="center"/>
    </xf>
    <xf numFmtId="164" fontId="3" fillId="0" borderId="0" xfId="1" applyNumberFormat="1" applyFont="1"/>
    <xf numFmtId="43" fontId="3" fillId="0" borderId="1" xfId="1" applyFont="1" applyBorder="1"/>
    <xf numFmtId="43" fontId="4" fillId="0" borderId="0" xfId="1" applyFont="1"/>
    <xf numFmtId="0" fontId="4" fillId="0" borderId="0" xfId="0" applyFont="1"/>
    <xf numFmtId="165" fontId="4" fillId="0" borderId="0" xfId="1" applyNumberFormat="1" applyFont="1"/>
    <xf numFmtId="166" fontId="3" fillId="0" borderId="0" xfId="1" applyNumberFormat="1" applyFont="1" applyAlignment="1">
      <alignment horizontal="center"/>
    </xf>
    <xf numFmtId="166" fontId="3" fillId="0" borderId="0" xfId="0" applyNumberFormat="1" applyFont="1"/>
    <xf numFmtId="164" fontId="3" fillId="0" borderId="0" xfId="0" applyNumberFormat="1" applyFont="1"/>
    <xf numFmtId="43" fontId="3" fillId="0" borderId="0" xfId="0" applyNumberFormat="1" applyFont="1"/>
    <xf numFmtId="43" fontId="3" fillId="0" borderId="0" xfId="1" applyFont="1" applyBorder="1"/>
    <xf numFmtId="49" fontId="4" fillId="0" borderId="0" xfId="1" applyNumberFormat="1" applyFont="1" applyFill="1" applyBorder="1"/>
    <xf numFmtId="43" fontId="4" fillId="0" borderId="0" xfId="1" applyFont="1" applyAlignment="1">
      <alignment horizontal="center" wrapText="1"/>
    </xf>
    <xf numFmtId="43" fontId="4" fillId="0" borderId="0" xfId="1" applyFont="1" applyFill="1" applyBorder="1" applyAlignment="1">
      <alignment horizontal="center" wrapText="1"/>
    </xf>
    <xf numFmtId="43" fontId="3" fillId="0" borderId="0" xfId="1" applyFont="1" applyFill="1"/>
    <xf numFmtId="43" fontId="4" fillId="2" borderId="0" xfId="1" applyFont="1" applyFill="1"/>
    <xf numFmtId="165" fontId="4" fillId="2" borderId="0" xfId="1" applyNumberFormat="1" applyFont="1" applyFill="1"/>
    <xf numFmtId="166" fontId="4" fillId="2" borderId="0" xfId="1" applyNumberFormat="1" applyFont="1" applyFill="1" applyAlignment="1">
      <alignment horizontal="center"/>
    </xf>
    <xf numFmtId="49" fontId="4" fillId="0" borderId="1" xfId="1" applyNumberFormat="1" applyFont="1" applyBorder="1" applyAlignment="1">
      <alignment horizontal="center"/>
    </xf>
    <xf numFmtId="43" fontId="3" fillId="3" borderId="0" xfId="1" applyFont="1" applyFill="1" applyAlignment="1">
      <alignment horizontal="center"/>
    </xf>
    <xf numFmtId="166" fontId="4" fillId="0" borderId="0" xfId="1" applyNumberFormat="1" applyFont="1" applyFill="1" applyAlignment="1">
      <alignment horizontal="center"/>
    </xf>
    <xf numFmtId="43" fontId="3" fillId="3" borderId="0" xfId="1" applyFont="1" applyFill="1" applyAlignment="1">
      <alignment horizontal="center" wrapText="1"/>
    </xf>
    <xf numFmtId="0" fontId="9" fillId="0" borderId="0" xfId="0" applyFont="1"/>
    <xf numFmtId="0" fontId="0" fillId="0" borderId="2" xfId="0" applyBorder="1"/>
    <xf numFmtId="0" fontId="10" fillId="0" borderId="2" xfId="0" applyFont="1" applyBorder="1"/>
    <xf numFmtId="0" fontId="11" fillId="0" borderId="0" xfId="0" applyFont="1"/>
    <xf numFmtId="0" fontId="10" fillId="0" borderId="0" xfId="0" applyFont="1"/>
    <xf numFmtId="0" fontId="10" fillId="0" borderId="0" xfId="0" applyFont="1" applyAlignment="1">
      <alignment wrapText="1"/>
    </xf>
    <xf numFmtId="0" fontId="10" fillId="0" borderId="2" xfId="0" applyFont="1" applyBorder="1" applyAlignment="1">
      <alignment wrapText="1"/>
    </xf>
    <xf numFmtId="0" fontId="13" fillId="0" borderId="0" xfId="7" applyFont="1" applyBorder="1"/>
    <xf numFmtId="0" fontId="13" fillId="0" borderId="0" xfId="0" applyFont="1" applyAlignment="1">
      <alignment wrapText="1"/>
    </xf>
    <xf numFmtId="0" fontId="13" fillId="0" borderId="0" xfId="7" applyFont="1" applyFill="1" applyBorder="1" applyAlignment="1">
      <alignment wrapText="1"/>
    </xf>
    <xf numFmtId="0" fontId="14" fillId="0" borderId="0" xfId="0" applyFont="1" applyAlignment="1">
      <alignment wrapText="1"/>
    </xf>
    <xf numFmtId="0" fontId="0" fillId="0" borderId="0" xfId="0" applyBorder="1"/>
    <xf numFmtId="14" fontId="14" fillId="0" borderId="0" xfId="0" applyNumberFormat="1" applyFont="1" applyAlignment="1">
      <alignment wrapText="1"/>
    </xf>
    <xf numFmtId="0" fontId="12" fillId="0" borderId="0" xfId="7" applyBorder="1"/>
    <xf numFmtId="1" fontId="15" fillId="0" borderId="0" xfId="0" applyNumberFormat="1" applyFont="1"/>
    <xf numFmtId="167" fontId="10" fillId="4" borderId="6" xfId="0" applyNumberFormat="1" applyFont="1" applyFill="1" applyBorder="1"/>
    <xf numFmtId="0" fontId="10" fillId="4" borderId="0" xfId="0" applyFont="1" applyFill="1"/>
    <xf numFmtId="167" fontId="10" fillId="4" borderId="0" xfId="0" applyNumberFormat="1" applyFont="1" applyFill="1"/>
    <xf numFmtId="167" fontId="10" fillId="4" borderId="2" xfId="0" applyNumberFormat="1" applyFont="1" applyFill="1" applyBorder="1"/>
    <xf numFmtId="167" fontId="10" fillId="5" borderId="0" xfId="7" applyNumberFormat="1" applyFont="1" applyFill="1"/>
    <xf numFmtId="167" fontId="10" fillId="5" borderId="6" xfId="0" applyNumberFormat="1" applyFont="1" applyFill="1" applyBorder="1"/>
    <xf numFmtId="0" fontId="10" fillId="5" borderId="0" xfId="0" applyFont="1" applyFill="1"/>
    <xf numFmtId="167" fontId="10" fillId="5" borderId="0" xfId="0" applyNumberFormat="1" applyFont="1" applyFill="1"/>
    <xf numFmtId="167" fontId="10" fillId="5" borderId="2" xfId="0" applyNumberFormat="1" applyFont="1" applyFill="1" applyBorder="1"/>
    <xf numFmtId="0" fontId="15" fillId="0" borderId="0" xfId="0" applyFont="1"/>
    <xf numFmtId="167" fontId="10" fillId="7" borderId="6" xfId="0" applyNumberFormat="1" applyFont="1" applyFill="1" applyBorder="1"/>
    <xf numFmtId="0" fontId="10" fillId="7" borderId="0" xfId="0" applyFont="1" applyFill="1"/>
    <xf numFmtId="167" fontId="10" fillId="7" borderId="0" xfId="0" applyNumberFormat="1" applyFont="1" applyFill="1"/>
    <xf numFmtId="167" fontId="10" fillId="7" borderId="2" xfId="0" applyNumberFormat="1" applyFont="1" applyFill="1" applyBorder="1"/>
    <xf numFmtId="167" fontId="10" fillId="7" borderId="0" xfId="7" applyNumberFormat="1" applyFont="1" applyFill="1"/>
    <xf numFmtId="167" fontId="10" fillId="8" borderId="6" xfId="0" applyNumberFormat="1" applyFont="1" applyFill="1" applyBorder="1"/>
    <xf numFmtId="0" fontId="10" fillId="8" borderId="0" xfId="0" applyFont="1" applyFill="1"/>
    <xf numFmtId="167" fontId="10" fillId="8" borderId="0" xfId="0" applyNumberFormat="1" applyFont="1" applyFill="1"/>
    <xf numFmtId="167" fontId="10" fillId="8" borderId="2" xfId="0" applyNumberFormat="1" applyFont="1" applyFill="1" applyBorder="1"/>
    <xf numFmtId="167" fontId="10" fillId="8" borderId="0" xfId="7" applyNumberFormat="1" applyFont="1" applyFill="1"/>
    <xf numFmtId="167" fontId="10" fillId="9" borderId="0" xfId="0" applyNumberFormat="1" applyFont="1" applyFill="1" applyBorder="1"/>
    <xf numFmtId="0" fontId="10" fillId="9" borderId="0" xfId="0" applyFont="1" applyFill="1"/>
    <xf numFmtId="167" fontId="10" fillId="9" borderId="2" xfId="0" applyNumberFormat="1" applyFont="1" applyFill="1" applyBorder="1"/>
    <xf numFmtId="167" fontId="10" fillId="9" borderId="0" xfId="7" applyNumberFormat="1" applyFont="1" applyFill="1" applyBorder="1"/>
    <xf numFmtId="0" fontId="16" fillId="10" borderId="0" xfId="0" applyFont="1" applyFill="1"/>
    <xf numFmtId="0" fontId="16" fillId="0" borderId="0" xfId="0" applyFont="1" applyFill="1"/>
    <xf numFmtId="0" fontId="16" fillId="0" borderId="2" xfId="0" applyFont="1" applyFill="1" applyBorder="1"/>
    <xf numFmtId="0" fontId="16" fillId="0" borderId="0" xfId="7" applyFont="1" applyFill="1" applyBorder="1"/>
    <xf numFmtId="0" fontId="17" fillId="10" borderId="0" xfId="0" applyFont="1" applyFill="1"/>
    <xf numFmtId="167" fontId="10" fillId="10" borderId="0" xfId="0" applyNumberFormat="1" applyFont="1" applyFill="1" applyBorder="1"/>
    <xf numFmtId="167" fontId="10" fillId="10" borderId="2" xfId="0" applyNumberFormat="1" applyFont="1" applyFill="1" applyBorder="1"/>
    <xf numFmtId="167" fontId="10" fillId="10" borderId="0" xfId="7" applyNumberFormat="1" applyFont="1" applyFill="1" applyBorder="1"/>
    <xf numFmtId="167" fontId="10" fillId="0" borderId="0" xfId="0" applyNumberFormat="1" applyFont="1"/>
    <xf numFmtId="167" fontId="10" fillId="0" borderId="2" xfId="0" applyNumberFormat="1" applyFont="1" applyBorder="1"/>
    <xf numFmtId="167" fontId="10" fillId="0" borderId="0" xfId="7" applyNumberFormat="1" applyFont="1"/>
    <xf numFmtId="167" fontId="10" fillId="11" borderId="0" xfId="0" applyNumberFormat="1" applyFont="1" applyFill="1"/>
    <xf numFmtId="0" fontId="10" fillId="11" borderId="0" xfId="0" applyFont="1" applyFill="1"/>
    <xf numFmtId="167" fontId="10" fillId="11" borderId="2" xfId="0" applyNumberFormat="1" applyFont="1" applyFill="1" applyBorder="1"/>
    <xf numFmtId="0" fontId="13" fillId="0" borderId="7" xfId="7" applyFont="1" applyBorder="1"/>
    <xf numFmtId="0" fontId="13" fillId="0" borderId="7" xfId="7" applyFont="1" applyFill="1" applyBorder="1"/>
    <xf numFmtId="167" fontId="13" fillId="0" borderId="7" xfId="7" applyNumberFormat="1" applyFont="1" applyFill="1" applyBorder="1"/>
    <xf numFmtId="167" fontId="10" fillId="12" borderId="0" xfId="0" applyNumberFormat="1" applyFont="1" applyFill="1"/>
    <xf numFmtId="0" fontId="10" fillId="12" borderId="0" xfId="0" applyFont="1" applyFill="1"/>
    <xf numFmtId="167" fontId="10" fillId="12" borderId="2" xfId="0" applyNumberFormat="1" applyFont="1" applyFill="1" applyBorder="1"/>
    <xf numFmtId="0" fontId="16" fillId="8" borderId="0" xfId="0" applyFont="1" applyFill="1"/>
    <xf numFmtId="0" fontId="17" fillId="8" borderId="0" xfId="0" applyFont="1" applyFill="1"/>
    <xf numFmtId="167" fontId="17" fillId="7" borderId="0" xfId="0" applyNumberFormat="1" applyFont="1" applyFill="1"/>
    <xf numFmtId="167" fontId="17" fillId="7" borderId="2" xfId="0" applyNumberFormat="1" applyFont="1" applyFill="1" applyBorder="1"/>
    <xf numFmtId="167" fontId="10" fillId="13" borderId="0" xfId="0" applyNumberFormat="1" applyFont="1" applyFill="1"/>
    <xf numFmtId="0" fontId="10" fillId="13" borderId="0" xfId="0" applyFont="1" applyFill="1"/>
    <xf numFmtId="167" fontId="10" fillId="13" borderId="2" xfId="0" applyNumberFormat="1" applyFont="1" applyFill="1" applyBorder="1"/>
    <xf numFmtId="168" fontId="11" fillId="0" borderId="0" xfId="0" applyNumberFormat="1" applyFont="1"/>
    <xf numFmtId="0" fontId="12" fillId="0" borderId="0" xfId="7" applyFont="1" applyBorder="1"/>
    <xf numFmtId="0" fontId="12" fillId="0" borderId="0" xfId="7" applyFont="1" applyFill="1" applyBorder="1"/>
    <xf numFmtId="167" fontId="12" fillId="0" borderId="0" xfId="7" applyNumberFormat="1" applyFont="1" applyFill="1" applyBorder="1"/>
    <xf numFmtId="167" fontId="12" fillId="0" borderId="7" xfId="7" applyNumberFormat="1" applyFont="1" applyBorder="1"/>
    <xf numFmtId="0" fontId="12" fillId="0" borderId="7" xfId="7" applyFont="1" applyBorder="1"/>
    <xf numFmtId="167" fontId="12" fillId="0" borderId="7" xfId="7" applyNumberFormat="1" applyFont="1" applyFill="1" applyBorder="1"/>
    <xf numFmtId="0" fontId="12" fillId="0" borderId="0" xfId="7" applyFont="1"/>
    <xf numFmtId="167" fontId="16" fillId="0" borderId="3" xfId="0" applyNumberFormat="1" applyFont="1" applyBorder="1"/>
    <xf numFmtId="167" fontId="16" fillId="4" borderId="4" xfId="0" applyNumberFormat="1" applyFont="1" applyFill="1" applyBorder="1"/>
    <xf numFmtId="167" fontId="16" fillId="0" borderId="4" xfId="0" applyNumberFormat="1" applyFont="1" applyBorder="1"/>
    <xf numFmtId="167" fontId="16" fillId="0" borderId="5" xfId="0" applyNumberFormat="1" applyFont="1" applyBorder="1"/>
    <xf numFmtId="167" fontId="16" fillId="0" borderId="6" xfId="0" applyNumberFormat="1" applyFont="1" applyBorder="1"/>
    <xf numFmtId="167" fontId="16" fillId="4" borderId="0" xfId="0" applyNumberFormat="1" applyFont="1" applyFill="1"/>
    <xf numFmtId="167" fontId="16" fillId="0" borderId="0" xfId="0" applyNumberFormat="1" applyFont="1"/>
    <xf numFmtId="167" fontId="16" fillId="0" borderId="2" xfId="0" applyNumberFormat="1" applyFont="1" applyBorder="1"/>
    <xf numFmtId="167" fontId="16" fillId="5" borderId="0" xfId="0" applyNumberFormat="1" applyFont="1" applyFill="1"/>
    <xf numFmtId="167" fontId="16" fillId="6" borderId="0" xfId="0" applyNumberFormat="1" applyFont="1" applyFill="1"/>
    <xf numFmtId="0" fontId="16" fillId="0" borderId="0" xfId="0" applyFont="1" applyBorder="1"/>
    <xf numFmtId="167" fontId="16" fillId="8" borderId="0" xfId="0" applyNumberFormat="1" applyFont="1" applyFill="1"/>
    <xf numFmtId="167" fontId="16" fillId="9" borderId="0" xfId="0" applyNumberFormat="1" applyFont="1" applyFill="1"/>
    <xf numFmtId="167" fontId="16" fillId="0" borderId="0" xfId="0" applyNumberFormat="1" applyFont="1" applyFill="1"/>
    <xf numFmtId="167" fontId="16" fillId="10" borderId="0" xfId="0" applyNumberFormat="1" applyFont="1" applyFill="1"/>
    <xf numFmtId="0" fontId="16" fillId="0" borderId="0" xfId="0" applyFont="1"/>
    <xf numFmtId="0" fontId="16" fillId="0" borderId="7" xfId="0" applyFont="1" applyBorder="1"/>
    <xf numFmtId="14" fontId="18" fillId="0" borderId="0" xfId="0" applyNumberFormat="1" applyFont="1" applyAlignment="1">
      <alignment wrapText="1"/>
    </xf>
    <xf numFmtId="0" fontId="16" fillId="12" borderId="0" xfId="0" applyFont="1" applyFill="1"/>
    <xf numFmtId="168" fontId="16" fillId="0" borderId="2" xfId="0" applyNumberFormat="1" applyFont="1" applyBorder="1"/>
    <xf numFmtId="0" fontId="16" fillId="0" borderId="2" xfId="0" applyFont="1" applyBorder="1"/>
    <xf numFmtId="10" fontId="16" fillId="0" borderId="0" xfId="6" applyNumberFormat="1" applyFont="1"/>
    <xf numFmtId="8" fontId="16" fillId="0" borderId="0" xfId="0" applyNumberFormat="1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1" fontId="20" fillId="0" borderId="0" xfId="0" applyNumberFormat="1" applyFont="1"/>
    <xf numFmtId="0" fontId="7" fillId="0" borderId="0" xfId="0" applyFont="1" applyAlignment="1">
      <alignment horizontal="center"/>
    </xf>
  </cellXfs>
  <cellStyles count="8">
    <cellStyle name="Comma" xfId="1" builtinId="3"/>
    <cellStyle name="Comma 2" xfId="2"/>
    <cellStyle name="Comma 3" xfId="3"/>
    <cellStyle name="Normal" xfId="0" builtinId="0"/>
    <cellStyle name="Normal 2" xfId="4"/>
    <cellStyle name="Normal 3" xfId="5"/>
    <cellStyle name="Normal 5" xfId="7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lerk/OneDrive/2024-25/Accounts/Salt%20Accounts%20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nnual return"/>
      <sheetName val="Variances"/>
      <sheetName val="Payments over £100"/>
      <sheetName val="Reserve AC"/>
      <sheetName val="Income"/>
      <sheetName val="Payments"/>
      <sheetName val="Bank Rec"/>
      <sheetName val="Overview"/>
      <sheetName val="Reserves"/>
      <sheetName val="Detailed Summary"/>
      <sheetName val="vs Budget"/>
    </sheetNames>
    <sheetDataSet>
      <sheetData sheetId="0"/>
      <sheetData sheetId="1"/>
      <sheetData sheetId="2"/>
      <sheetData sheetId="3"/>
      <sheetData sheetId="4">
        <row r="6">
          <cell r="F6">
            <v>7857.15</v>
          </cell>
          <cell r="G6">
            <v>267.85000000000002</v>
          </cell>
          <cell r="H6">
            <v>360</v>
          </cell>
        </row>
        <row r="23">
          <cell r="F23">
            <v>7857.16</v>
          </cell>
          <cell r="G23">
            <v>267.85000000000002</v>
          </cell>
          <cell r="H23">
            <v>360</v>
          </cell>
          <cell r="I23">
            <v>0</v>
          </cell>
          <cell r="J23">
            <v>0</v>
          </cell>
          <cell r="M23">
            <v>0</v>
          </cell>
        </row>
      </sheetData>
      <sheetData sheetId="5">
        <row r="51">
          <cell r="H51">
            <v>153.57999999999998</v>
          </cell>
        </row>
      </sheetData>
      <sheetData sheetId="6"/>
      <sheetData sheetId="7"/>
      <sheetData sheetId="8"/>
      <sheetData sheetId="9">
        <row r="6">
          <cell r="B6" t="str">
            <v>1.1 Clerks Salary</v>
          </cell>
          <cell r="C6">
            <v>3350</v>
          </cell>
          <cell r="D6">
            <v>1856.3999999999999</v>
          </cell>
        </row>
        <row r="7">
          <cell r="B7" t="str">
            <v>1.2 PAYE</v>
          </cell>
          <cell r="C7">
            <v>0</v>
          </cell>
          <cell r="D7">
            <v>0</v>
          </cell>
        </row>
        <row r="8">
          <cell r="B8" t="str">
            <v>1.3 Office Expenses</v>
          </cell>
          <cell r="C8">
            <v>420</v>
          </cell>
          <cell r="D8">
            <v>124.35</v>
          </cell>
        </row>
        <row r="9">
          <cell r="B9" t="str">
            <v>1.4 Councillors Expenses</v>
          </cell>
          <cell r="C9">
            <v>75</v>
          </cell>
          <cell r="D9">
            <v>0</v>
          </cell>
        </row>
        <row r="10">
          <cell r="B10" t="str">
            <v>1.5 Room Hire</v>
          </cell>
          <cell r="C10">
            <v>180</v>
          </cell>
          <cell r="D10">
            <v>90</v>
          </cell>
        </row>
        <row r="11">
          <cell r="B11" t="str">
            <v>1.6 Training</v>
          </cell>
          <cell r="C11">
            <v>100</v>
          </cell>
          <cell r="D11">
            <v>0</v>
          </cell>
        </row>
        <row r="12">
          <cell r="B12" t="str">
            <v>1.7 Subscriptions</v>
          </cell>
          <cell r="C12">
            <v>220</v>
          </cell>
          <cell r="D12">
            <v>246</v>
          </cell>
        </row>
        <row r="13">
          <cell r="B13" t="str">
            <v>1.8 Publishing</v>
          </cell>
          <cell r="C13">
            <v>0</v>
          </cell>
          <cell r="D13">
            <v>0</v>
          </cell>
        </row>
        <row r="14">
          <cell r="B14" t="str">
            <v>1.9 Software Licenses</v>
          </cell>
          <cell r="C14">
            <v>60</v>
          </cell>
          <cell r="D14">
            <v>0</v>
          </cell>
        </row>
        <row r="15">
          <cell r="B15" t="str">
            <v>1.10 Web Management</v>
          </cell>
          <cell r="C15">
            <v>200</v>
          </cell>
          <cell r="D15">
            <v>0</v>
          </cell>
        </row>
        <row r="17">
          <cell r="B17" t="str">
            <v>2.1 Audit</v>
          </cell>
          <cell r="C17">
            <v>150</v>
          </cell>
          <cell r="D17">
            <v>96.25</v>
          </cell>
        </row>
        <row r="18">
          <cell r="B18" t="str">
            <v>2.2 Insurance</v>
          </cell>
          <cell r="C18">
            <v>520</v>
          </cell>
          <cell r="D18">
            <v>431.16</v>
          </cell>
        </row>
        <row r="19">
          <cell r="B19" t="str">
            <v>2.3 FOI/DPA</v>
          </cell>
          <cell r="C19">
            <v>35</v>
          </cell>
          <cell r="D19">
            <v>0</v>
          </cell>
        </row>
        <row r="21">
          <cell r="B21" t="str">
            <v>3.1 Bus Shelter Cleaning</v>
          </cell>
          <cell r="C21">
            <v>0</v>
          </cell>
          <cell r="D21">
            <v>0</v>
          </cell>
        </row>
        <row r="22">
          <cell r="B22" t="str">
            <v>3.2 Parish Benches</v>
          </cell>
          <cell r="C22">
            <v>100</v>
          </cell>
          <cell r="D22">
            <v>0</v>
          </cell>
        </row>
        <row r="23">
          <cell r="B23" t="str">
            <v>3.3 Highways/Village Projects</v>
          </cell>
          <cell r="C23">
            <v>500</v>
          </cell>
          <cell r="D23">
            <v>350</v>
          </cell>
        </row>
        <row r="24">
          <cell r="B24" t="str">
            <v>3.5 Strimming</v>
          </cell>
          <cell r="C24">
            <v>175</v>
          </cell>
          <cell r="D24">
            <v>400</v>
          </cell>
        </row>
        <row r="25">
          <cell r="B25" t="str">
            <v>3.6 Burial Ground Maintenance</v>
          </cell>
          <cell r="C25">
            <v>500</v>
          </cell>
          <cell r="D25">
            <v>0</v>
          </cell>
        </row>
        <row r="26">
          <cell r="B26" t="str">
            <v>3.7 General Repairs (Phonebox)</v>
          </cell>
          <cell r="C26">
            <v>100</v>
          </cell>
          <cell r="D26">
            <v>0</v>
          </cell>
        </row>
        <row r="28">
          <cell r="B28" t="str">
            <v>4.2 Projects</v>
          </cell>
          <cell r="C28">
            <v>600</v>
          </cell>
          <cell r="D28">
            <v>0</v>
          </cell>
        </row>
        <row r="29">
          <cell r="B29" t="str">
            <v>4.3 New Website</v>
          </cell>
          <cell r="C29">
            <v>0</v>
          </cell>
          <cell r="D29">
            <v>0</v>
          </cell>
        </row>
        <row r="31">
          <cell r="B31" t="str">
            <v>5.1 Miscellanous</v>
          </cell>
          <cell r="C31">
            <v>100</v>
          </cell>
          <cell r="D31">
            <v>82.99</v>
          </cell>
        </row>
        <row r="32">
          <cell r="B32" t="str">
            <v>5.2  Amenity visits</v>
          </cell>
          <cell r="C32">
            <v>320</v>
          </cell>
          <cell r="D32">
            <v>271.67</v>
          </cell>
        </row>
        <row r="33">
          <cell r="B33" t="str">
            <v>5.3 Grants</v>
          </cell>
          <cell r="C33">
            <v>600</v>
          </cell>
          <cell r="D33">
            <v>0</v>
          </cell>
        </row>
        <row r="34">
          <cell r="B34" t="str">
            <v>5.4 Election Costs</v>
          </cell>
          <cell r="C34">
            <v>100</v>
          </cell>
          <cell r="D34">
            <v>0</v>
          </cell>
        </row>
        <row r="38">
          <cell r="B38" t="str">
            <v>10.1 General Funds</v>
          </cell>
          <cell r="C38">
            <v>0</v>
          </cell>
          <cell r="D38">
            <v>0</v>
          </cell>
        </row>
        <row r="39">
          <cell r="B39" t="str">
            <v>10.2 Contingency</v>
          </cell>
          <cell r="C39">
            <v>0</v>
          </cell>
          <cell r="D39">
            <v>0</v>
          </cell>
        </row>
        <row r="40">
          <cell r="B40" t="str">
            <v>10.3 Computer fund (5 year cycle)</v>
          </cell>
          <cell r="C40">
            <v>80</v>
          </cell>
          <cell r="D40">
            <v>0</v>
          </cell>
        </row>
        <row r="41">
          <cell r="B41" t="str">
            <v>10. 4 Cost of Elections fund</v>
          </cell>
          <cell r="C41">
            <v>0</v>
          </cell>
          <cell r="D41">
            <v>0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77"/>
  <sheetViews>
    <sheetView tabSelected="1" workbookViewId="0"/>
  </sheetViews>
  <sheetFormatPr defaultRowHeight="12.75"/>
  <cols>
    <col min="1" max="1" width="17.6640625" customWidth="1"/>
    <col min="2" max="2" width="35.5" customWidth="1"/>
    <col min="3" max="3" width="15.33203125" customWidth="1"/>
    <col min="4" max="4" width="16.33203125" customWidth="1"/>
    <col min="5" max="5" width="14.1640625" customWidth="1"/>
    <col min="6" max="6" width="15" customWidth="1"/>
    <col min="7" max="7" width="18.33203125" customWidth="1"/>
    <col min="8" max="8" width="20.5" customWidth="1"/>
    <col min="10" max="10" width="13" customWidth="1"/>
    <col min="12" max="12" width="11.83203125" bestFit="1" customWidth="1"/>
  </cols>
  <sheetData>
    <row r="1" spans="1:10" ht="15.75">
      <c r="A1" s="26" t="s">
        <v>16</v>
      </c>
    </row>
    <row r="2" spans="1:10" ht="15.75">
      <c r="A2" s="26" t="s">
        <v>17</v>
      </c>
      <c r="G2" s="27"/>
    </row>
    <row r="3" spans="1:10" ht="15.75">
      <c r="G3" s="28" t="s">
        <v>18</v>
      </c>
      <c r="I3" s="29"/>
    </row>
    <row r="4" spans="1:10" ht="31.5">
      <c r="A4" s="30" t="s">
        <v>19</v>
      </c>
      <c r="C4" s="31" t="s">
        <v>20</v>
      </c>
      <c r="D4" s="31" t="s">
        <v>21</v>
      </c>
      <c r="E4" s="31" t="s">
        <v>22</v>
      </c>
      <c r="F4" s="31" t="s">
        <v>23</v>
      </c>
      <c r="G4" s="32" t="s">
        <v>24</v>
      </c>
      <c r="H4" s="33" t="s">
        <v>25</v>
      </c>
      <c r="I4" s="34"/>
    </row>
    <row r="5" spans="1:10" ht="15.75">
      <c r="A5" s="30" t="s">
        <v>26</v>
      </c>
      <c r="C5" s="31" t="s">
        <v>27</v>
      </c>
      <c r="D5" s="31" t="s">
        <v>28</v>
      </c>
      <c r="E5" s="31" t="s">
        <v>27</v>
      </c>
      <c r="F5" s="31" t="s">
        <v>27</v>
      </c>
      <c r="G5" s="32" t="s">
        <v>27</v>
      </c>
      <c r="H5" s="35" t="s">
        <v>29</v>
      </c>
    </row>
    <row r="6" spans="1:10" ht="15.75">
      <c r="A6" s="30"/>
      <c r="C6" s="31"/>
      <c r="D6" s="31"/>
      <c r="E6" s="36" t="s">
        <v>30</v>
      </c>
      <c r="F6" s="31"/>
      <c r="G6" s="32"/>
      <c r="H6" s="37"/>
      <c r="I6" s="124" t="s">
        <v>63</v>
      </c>
    </row>
    <row r="7" spans="1:10" ht="16.5" thickBot="1">
      <c r="A7" s="30"/>
      <c r="C7" s="31"/>
      <c r="D7" s="31"/>
      <c r="E7" s="38">
        <v>45604</v>
      </c>
      <c r="F7" s="31"/>
      <c r="G7" s="32"/>
      <c r="H7" s="39"/>
    </row>
    <row r="8" spans="1:10" ht="15.75">
      <c r="A8" s="100">
        <v>3424.92</v>
      </c>
      <c r="B8" s="101" t="str">
        <f>+'[1]Detailed Summary'!B6</f>
        <v>1.1 Clerks Salary</v>
      </c>
      <c r="C8" s="102">
        <f>+'[1]Detailed Summary'!C6</f>
        <v>3350</v>
      </c>
      <c r="D8" s="102">
        <f>+'[1]Detailed Summary'!D6</f>
        <v>1856.3999999999999</v>
      </c>
      <c r="E8" s="102">
        <v>1493.6</v>
      </c>
      <c r="F8" s="102">
        <f>+D8+E8</f>
        <v>3350</v>
      </c>
      <c r="G8" s="103">
        <f>+C8-F8</f>
        <v>0</v>
      </c>
      <c r="H8" s="93">
        <v>3700</v>
      </c>
      <c r="I8" s="40">
        <v>350</v>
      </c>
      <c r="J8" s="40" t="s">
        <v>64</v>
      </c>
    </row>
    <row r="9" spans="1:10" ht="15.75">
      <c r="A9" s="104"/>
      <c r="B9" s="105" t="str">
        <f>+'[1]Detailed Summary'!B7</f>
        <v>1.2 PAYE</v>
      </c>
      <c r="C9" s="106">
        <f>+'[1]Detailed Summary'!C7</f>
        <v>0</v>
      </c>
      <c r="D9" s="106">
        <f>+'[1]Detailed Summary'!D7</f>
        <v>0</v>
      </c>
      <c r="E9" s="106">
        <v>0</v>
      </c>
      <c r="F9" s="106">
        <f t="shared" ref="F9:F17" si="0">+D9+E9</f>
        <v>0</v>
      </c>
      <c r="G9" s="107">
        <f>+C9-F9</f>
        <v>0</v>
      </c>
      <c r="H9" s="93"/>
      <c r="I9" s="124"/>
    </row>
    <row r="10" spans="1:10" ht="15.75">
      <c r="A10" s="104">
        <v>403.4</v>
      </c>
      <c r="B10" s="105" t="str">
        <f>+'[1]Detailed Summary'!B8</f>
        <v>1.3 Office Expenses</v>
      </c>
      <c r="C10" s="106">
        <f>+'[1]Detailed Summary'!C8</f>
        <v>420</v>
      </c>
      <c r="D10" s="106">
        <f>+'[1]Detailed Summary'!D8</f>
        <v>124.35</v>
      </c>
      <c r="E10" s="106">
        <v>200</v>
      </c>
      <c r="F10" s="106">
        <f t="shared" si="0"/>
        <v>324.35000000000002</v>
      </c>
      <c r="G10" s="107">
        <f t="shared" ref="G10:G17" si="1">+C10-F10</f>
        <v>95.649999999999977</v>
      </c>
      <c r="H10" s="93">
        <v>420</v>
      </c>
      <c r="I10" s="124"/>
    </row>
    <row r="11" spans="1:10" ht="15.75">
      <c r="A11" s="104">
        <v>17.97</v>
      </c>
      <c r="B11" s="105" t="str">
        <f>+'[1]Detailed Summary'!B9</f>
        <v>1.4 Councillors Expenses</v>
      </c>
      <c r="C11" s="106">
        <f>+'[1]Detailed Summary'!C9</f>
        <v>75</v>
      </c>
      <c r="D11" s="106">
        <f>+'[1]Detailed Summary'!D9</f>
        <v>0</v>
      </c>
      <c r="E11" s="106">
        <v>0</v>
      </c>
      <c r="F11" s="106">
        <f t="shared" si="0"/>
        <v>0</v>
      </c>
      <c r="G11" s="107">
        <f t="shared" si="1"/>
        <v>75</v>
      </c>
      <c r="H11" s="93">
        <v>50</v>
      </c>
      <c r="I11" s="124">
        <v>-25</v>
      </c>
    </row>
    <row r="12" spans="1:10" ht="15.75">
      <c r="A12" s="104">
        <v>180</v>
      </c>
      <c r="B12" s="105" t="str">
        <f>+'[1]Detailed Summary'!B10</f>
        <v>1.5 Room Hire</v>
      </c>
      <c r="C12" s="106">
        <f>+'[1]Detailed Summary'!C10</f>
        <v>180</v>
      </c>
      <c r="D12" s="106">
        <f>+'[1]Detailed Summary'!D10</f>
        <v>90</v>
      </c>
      <c r="E12" s="106">
        <v>90</v>
      </c>
      <c r="F12" s="106">
        <f t="shared" si="0"/>
        <v>180</v>
      </c>
      <c r="G12" s="107">
        <f t="shared" si="1"/>
        <v>0</v>
      </c>
      <c r="H12" s="93">
        <v>180</v>
      </c>
      <c r="I12" s="124"/>
    </row>
    <row r="13" spans="1:10" ht="15.75">
      <c r="A13" s="104"/>
      <c r="B13" s="105" t="str">
        <f>+'[1]Detailed Summary'!B11</f>
        <v>1.6 Training</v>
      </c>
      <c r="C13" s="106">
        <f>+'[1]Detailed Summary'!C11</f>
        <v>100</v>
      </c>
      <c r="D13" s="106">
        <f>+'[1]Detailed Summary'!D11</f>
        <v>0</v>
      </c>
      <c r="E13" s="106">
        <v>0</v>
      </c>
      <c r="F13" s="106">
        <f t="shared" si="0"/>
        <v>0</v>
      </c>
      <c r="G13" s="107">
        <f t="shared" si="1"/>
        <v>100</v>
      </c>
      <c r="H13" s="93">
        <v>50</v>
      </c>
      <c r="I13" s="124">
        <v>-50</v>
      </c>
    </row>
    <row r="14" spans="1:10" ht="15.75">
      <c r="A14" s="104">
        <v>188.67</v>
      </c>
      <c r="B14" s="105" t="str">
        <f>+'[1]Detailed Summary'!B12</f>
        <v>1.7 Subscriptions</v>
      </c>
      <c r="C14" s="106">
        <f>+'[1]Detailed Summary'!C12</f>
        <v>220</v>
      </c>
      <c r="D14" s="106">
        <f>+'[1]Detailed Summary'!D12</f>
        <v>246</v>
      </c>
      <c r="E14" s="106">
        <v>0</v>
      </c>
      <c r="F14" s="106">
        <f t="shared" si="0"/>
        <v>246</v>
      </c>
      <c r="G14" s="107">
        <f t="shared" si="1"/>
        <v>-26</v>
      </c>
      <c r="H14" s="93">
        <v>260</v>
      </c>
      <c r="I14" s="124">
        <v>40</v>
      </c>
    </row>
    <row r="15" spans="1:10" ht="15.75">
      <c r="A15" s="104"/>
      <c r="B15" s="105" t="str">
        <f>+'[1]Detailed Summary'!B13</f>
        <v>1.8 Publishing</v>
      </c>
      <c r="C15" s="106">
        <f>+'[1]Detailed Summary'!C13</f>
        <v>0</v>
      </c>
      <c r="D15" s="106">
        <f>+'[1]Detailed Summary'!D13</f>
        <v>0</v>
      </c>
      <c r="E15" s="106">
        <v>0</v>
      </c>
      <c r="F15" s="106">
        <f t="shared" si="0"/>
        <v>0</v>
      </c>
      <c r="G15" s="107">
        <f t="shared" si="1"/>
        <v>0</v>
      </c>
      <c r="H15" s="93"/>
      <c r="I15" s="124"/>
    </row>
    <row r="16" spans="1:10" ht="15.75">
      <c r="A16" s="104"/>
      <c r="B16" s="105" t="str">
        <f>+'[1]Detailed Summary'!B14</f>
        <v>1.9 Software Licenses</v>
      </c>
      <c r="C16" s="106">
        <f>+'[1]Detailed Summary'!C14</f>
        <v>60</v>
      </c>
      <c r="D16" s="106">
        <f>+'[1]Detailed Summary'!D14</f>
        <v>0</v>
      </c>
      <c r="E16" s="106">
        <v>60</v>
      </c>
      <c r="F16" s="106">
        <f t="shared" si="0"/>
        <v>60</v>
      </c>
      <c r="G16" s="107">
        <f t="shared" si="1"/>
        <v>0</v>
      </c>
      <c r="H16" s="93">
        <v>70</v>
      </c>
      <c r="I16" s="124">
        <v>10</v>
      </c>
    </row>
    <row r="17" spans="1:9" ht="15.75">
      <c r="A17" s="104">
        <v>152.38</v>
      </c>
      <c r="B17" s="105" t="str">
        <f>+'[1]Detailed Summary'!B15</f>
        <v>1.10 Web Management</v>
      </c>
      <c r="C17" s="106">
        <f>+'[1]Detailed Summary'!C15</f>
        <v>200</v>
      </c>
      <c r="D17" s="106">
        <f>+'[1]Detailed Summary'!D15</f>
        <v>0</v>
      </c>
      <c r="E17" s="106">
        <v>200</v>
      </c>
      <c r="F17" s="106">
        <f t="shared" si="0"/>
        <v>200</v>
      </c>
      <c r="G17" s="107">
        <f t="shared" si="1"/>
        <v>0</v>
      </c>
      <c r="H17" s="94">
        <v>220</v>
      </c>
      <c r="I17" s="124">
        <v>20</v>
      </c>
    </row>
    <row r="18" spans="1:9" ht="15.75">
      <c r="A18" s="41">
        <f>SUM(A8:A17)</f>
        <v>4367.34</v>
      </c>
      <c r="B18" s="42" t="s">
        <v>31</v>
      </c>
      <c r="C18" s="43">
        <f>SUM(C8:C17)</f>
        <v>4605</v>
      </c>
      <c r="D18" s="43">
        <f>SUM(D8:D17)</f>
        <v>2316.75</v>
      </c>
      <c r="E18" s="43">
        <f t="shared" ref="E18" si="2">SUM(E8:E9)</f>
        <v>1493.6</v>
      </c>
      <c r="F18" s="43">
        <f>SUM(F8:F17)</f>
        <v>4360.3500000000004</v>
      </c>
      <c r="G18" s="44">
        <f>SUM(G8:G17)</f>
        <v>244.64999999999998</v>
      </c>
      <c r="H18" s="45">
        <f>SUM(H8:H17)</f>
        <v>4950</v>
      </c>
      <c r="I18" s="124"/>
    </row>
    <row r="19" spans="1:9" ht="15.75">
      <c r="A19" s="104">
        <v>90</v>
      </c>
      <c r="B19" s="108" t="str">
        <f>+'[1]Detailed Summary'!B17</f>
        <v>2.1 Audit</v>
      </c>
      <c r="C19" s="106">
        <f>+'[1]Detailed Summary'!C17</f>
        <v>150</v>
      </c>
      <c r="D19" s="106">
        <f>+'[1]Detailed Summary'!D17</f>
        <v>96.25</v>
      </c>
      <c r="E19" s="106">
        <v>0</v>
      </c>
      <c r="F19" s="106">
        <f t="shared" ref="F19:F21" si="3">+D19+E19</f>
        <v>96.25</v>
      </c>
      <c r="G19" s="107">
        <f t="shared" ref="G19:G21" si="4">+C19-F19</f>
        <v>53.75</v>
      </c>
      <c r="H19" s="94">
        <v>150</v>
      </c>
      <c r="I19" s="124"/>
    </row>
    <row r="20" spans="1:9" ht="15.75">
      <c r="A20" s="104">
        <v>426.17</v>
      </c>
      <c r="B20" s="108" t="str">
        <f>+'[1]Detailed Summary'!B18</f>
        <v>2.2 Insurance</v>
      </c>
      <c r="C20" s="106">
        <f>+'[1]Detailed Summary'!C18</f>
        <v>520</v>
      </c>
      <c r="D20" s="106">
        <f>+'[1]Detailed Summary'!D18</f>
        <v>431.16</v>
      </c>
      <c r="E20" s="106">
        <v>0</v>
      </c>
      <c r="F20" s="106">
        <f t="shared" si="3"/>
        <v>431.16</v>
      </c>
      <c r="G20" s="107">
        <f t="shared" si="4"/>
        <v>88.839999999999975</v>
      </c>
      <c r="H20" s="94">
        <v>450</v>
      </c>
      <c r="I20" s="124">
        <v>-70</v>
      </c>
    </row>
    <row r="21" spans="1:9" ht="15.75">
      <c r="A21" s="104">
        <v>35</v>
      </c>
      <c r="B21" s="108" t="str">
        <f>+'[1]Detailed Summary'!B19</f>
        <v>2.3 FOI/DPA</v>
      </c>
      <c r="C21" s="106">
        <f>+'[1]Detailed Summary'!C19</f>
        <v>35</v>
      </c>
      <c r="D21" s="106">
        <f>+'[1]Detailed Summary'!D19</f>
        <v>0</v>
      </c>
      <c r="E21" s="106">
        <v>35</v>
      </c>
      <c r="F21" s="106">
        <f t="shared" si="3"/>
        <v>35</v>
      </c>
      <c r="G21" s="107">
        <f t="shared" si="4"/>
        <v>0</v>
      </c>
      <c r="H21" s="94">
        <v>35</v>
      </c>
      <c r="I21" s="124"/>
    </row>
    <row r="22" spans="1:9" ht="15.75">
      <c r="A22" s="46">
        <f>SUM(A19:A21)</f>
        <v>551.17000000000007</v>
      </c>
      <c r="B22" s="47" t="s">
        <v>32</v>
      </c>
      <c r="C22" s="48">
        <f>SUM(C19:C21)</f>
        <v>705</v>
      </c>
      <c r="D22" s="48">
        <f>SUM(D19:D21)</f>
        <v>527.41000000000008</v>
      </c>
      <c r="E22" s="48">
        <f>SUM(E19:E21)</f>
        <v>35</v>
      </c>
      <c r="F22" s="48">
        <f>SUM(F19:F21)</f>
        <v>562.41000000000008</v>
      </c>
      <c r="G22" s="49">
        <f>SUM(G19:G21)</f>
        <v>142.58999999999997</v>
      </c>
      <c r="H22" s="45">
        <f t="shared" ref="H22" si="5">SUM(H19:H21)</f>
        <v>635</v>
      </c>
      <c r="I22" s="124"/>
    </row>
    <row r="23" spans="1:9" ht="15.75">
      <c r="A23" s="104"/>
      <c r="B23" s="109" t="str">
        <f>+'[1]Detailed Summary'!B21</f>
        <v>3.1 Bus Shelter Cleaning</v>
      </c>
      <c r="C23" s="106">
        <f>+'[1]Detailed Summary'!C21</f>
        <v>0</v>
      </c>
      <c r="D23" s="106">
        <f>+'[1]Detailed Summary'!D21</f>
        <v>0</v>
      </c>
      <c r="E23" s="106">
        <v>0</v>
      </c>
      <c r="F23" s="106">
        <f t="shared" ref="F23:F28" si="6">+D23+E23</f>
        <v>0</v>
      </c>
      <c r="G23" s="107">
        <f t="shared" ref="G23:G28" si="7">+C23-F23</f>
        <v>0</v>
      </c>
      <c r="H23" s="110"/>
      <c r="I23" s="124"/>
    </row>
    <row r="24" spans="1:9" ht="15.75">
      <c r="A24" s="104"/>
      <c r="B24" s="109" t="str">
        <f>+'[1]Detailed Summary'!B22</f>
        <v>3.2 Parish Benches</v>
      </c>
      <c r="C24" s="106">
        <f>+'[1]Detailed Summary'!C22</f>
        <v>100</v>
      </c>
      <c r="D24" s="106">
        <f>+'[1]Detailed Summary'!D22</f>
        <v>0</v>
      </c>
      <c r="E24" s="106">
        <v>0</v>
      </c>
      <c r="F24" s="106">
        <f t="shared" si="6"/>
        <v>0</v>
      </c>
      <c r="G24" s="107">
        <f t="shared" si="7"/>
        <v>100</v>
      </c>
      <c r="H24" s="94">
        <v>100</v>
      </c>
      <c r="I24" s="124"/>
    </row>
    <row r="25" spans="1:9" ht="15.75">
      <c r="A25" s="104"/>
      <c r="B25" s="109" t="str">
        <f>+'[1]Detailed Summary'!B23</f>
        <v>3.3 Highways/Village Projects</v>
      </c>
      <c r="C25" s="106">
        <f>+'[1]Detailed Summary'!C23</f>
        <v>500</v>
      </c>
      <c r="D25" s="106">
        <f>+'[1]Detailed Summary'!D23</f>
        <v>350</v>
      </c>
      <c r="E25" s="106">
        <v>2400</v>
      </c>
      <c r="F25" s="106">
        <f t="shared" si="6"/>
        <v>2750</v>
      </c>
      <c r="G25" s="107">
        <f t="shared" si="7"/>
        <v>-2250</v>
      </c>
      <c r="H25" s="94">
        <v>500</v>
      </c>
      <c r="I25" s="50" t="s">
        <v>33</v>
      </c>
    </row>
    <row r="26" spans="1:9" ht="15.75">
      <c r="A26" s="104">
        <v>155</v>
      </c>
      <c r="B26" s="109" t="str">
        <f>+'[1]Detailed Summary'!B24</f>
        <v>3.5 Strimming</v>
      </c>
      <c r="C26" s="106">
        <f>+'[1]Detailed Summary'!C24</f>
        <v>175</v>
      </c>
      <c r="D26" s="106">
        <f>+'[1]Detailed Summary'!D24</f>
        <v>400</v>
      </c>
      <c r="E26" s="106">
        <v>0</v>
      </c>
      <c r="F26" s="106">
        <f t="shared" si="6"/>
        <v>400</v>
      </c>
      <c r="G26" s="107">
        <f t="shared" si="7"/>
        <v>-225</v>
      </c>
      <c r="H26" s="94">
        <v>400</v>
      </c>
      <c r="I26" s="50">
        <v>225</v>
      </c>
    </row>
    <row r="27" spans="1:9" ht="15.75">
      <c r="A27" s="104">
        <v>500</v>
      </c>
      <c r="B27" s="109" t="str">
        <f>+'[1]Detailed Summary'!B25</f>
        <v>3.6 Burial Ground Maintenance</v>
      </c>
      <c r="C27" s="106">
        <f>+'[1]Detailed Summary'!C25</f>
        <v>500</v>
      </c>
      <c r="D27" s="106">
        <f>+'[1]Detailed Summary'!D25</f>
        <v>0</v>
      </c>
      <c r="E27" s="106">
        <v>500</v>
      </c>
      <c r="F27" s="106">
        <f t="shared" si="6"/>
        <v>500</v>
      </c>
      <c r="G27" s="107">
        <f t="shared" si="7"/>
        <v>0</v>
      </c>
      <c r="H27" s="94">
        <v>500</v>
      </c>
      <c r="I27" s="124"/>
    </row>
    <row r="28" spans="1:9" ht="15.75">
      <c r="A28" s="104"/>
      <c r="B28" s="109" t="str">
        <f>+'[1]Detailed Summary'!B26</f>
        <v>3.7 General Repairs (Phonebox)</v>
      </c>
      <c r="C28" s="106">
        <f>+'[1]Detailed Summary'!C26</f>
        <v>100</v>
      </c>
      <c r="D28" s="106">
        <f>+'[1]Detailed Summary'!D26</f>
        <v>0</v>
      </c>
      <c r="E28" s="106">
        <v>0</v>
      </c>
      <c r="F28" s="106">
        <f t="shared" si="6"/>
        <v>0</v>
      </c>
      <c r="G28" s="107">
        <f t="shared" si="7"/>
        <v>100</v>
      </c>
      <c r="H28" s="94">
        <v>100</v>
      </c>
      <c r="I28" s="124"/>
    </row>
    <row r="29" spans="1:9" ht="15.75">
      <c r="A29" s="51">
        <f>SUM(A23:A28)</f>
        <v>655</v>
      </c>
      <c r="B29" s="52" t="s">
        <v>34</v>
      </c>
      <c r="C29" s="53">
        <f>SUM(C23:C28)</f>
        <v>1375</v>
      </c>
      <c r="D29" s="53">
        <f>SUM(D23:D28)</f>
        <v>750</v>
      </c>
      <c r="E29" s="53">
        <f>SUM(E23:E28)</f>
        <v>2900</v>
      </c>
      <c r="F29" s="53">
        <f>SUM(F23:F28)</f>
        <v>3650</v>
      </c>
      <c r="G29" s="54">
        <f>SUM(G23:G28)</f>
        <v>-2275</v>
      </c>
      <c r="H29" s="55">
        <f t="shared" ref="H29" si="8">SUM(H23:H28)</f>
        <v>1600</v>
      </c>
      <c r="I29" s="124"/>
    </row>
    <row r="30" spans="1:9" ht="15.75">
      <c r="A30" s="104">
        <v>1940.36</v>
      </c>
      <c r="B30" s="111" t="str">
        <f>+'[1]Detailed Summary'!B28</f>
        <v>4.2 Projects</v>
      </c>
      <c r="C30" s="106">
        <f>+'[1]Detailed Summary'!C28</f>
        <v>600</v>
      </c>
      <c r="D30" s="106">
        <f>+'[1]Detailed Summary'!D28</f>
        <v>0</v>
      </c>
      <c r="E30" s="106">
        <v>0</v>
      </c>
      <c r="F30" s="106">
        <f t="shared" ref="F30:F31" si="9">+D30+E30</f>
        <v>0</v>
      </c>
      <c r="G30" s="107">
        <f t="shared" ref="G30:G31" si="10">+C30-F30</f>
        <v>600</v>
      </c>
      <c r="H30" s="94">
        <v>600</v>
      </c>
      <c r="I30" s="124"/>
    </row>
    <row r="31" spans="1:9" ht="15.75">
      <c r="A31" s="104"/>
      <c r="B31" s="111" t="str">
        <f>+'[1]Detailed Summary'!B29</f>
        <v>4.3 New Website</v>
      </c>
      <c r="C31" s="106">
        <f>+'[1]Detailed Summary'!C29</f>
        <v>0</v>
      </c>
      <c r="D31" s="106">
        <f>+'[1]Detailed Summary'!D29</f>
        <v>0</v>
      </c>
      <c r="E31" s="106">
        <v>0</v>
      </c>
      <c r="F31" s="106">
        <f t="shared" si="9"/>
        <v>0</v>
      </c>
      <c r="G31" s="107">
        <f t="shared" si="10"/>
        <v>0</v>
      </c>
      <c r="H31" s="110"/>
      <c r="I31" s="124"/>
    </row>
    <row r="32" spans="1:9" ht="15.75">
      <c r="A32" s="56">
        <f>SUM(A30:A31)</f>
        <v>1940.36</v>
      </c>
      <c r="B32" s="57" t="s">
        <v>35</v>
      </c>
      <c r="C32" s="58">
        <f>SUM(C30:C31)</f>
        <v>600</v>
      </c>
      <c r="D32" s="58">
        <f>SUM(D30:D31)</f>
        <v>0</v>
      </c>
      <c r="E32" s="58">
        <f>SUM(E30:E31)</f>
        <v>0</v>
      </c>
      <c r="F32" s="58">
        <f>SUM(F30:F31)</f>
        <v>0</v>
      </c>
      <c r="G32" s="59">
        <f>SUM(G30:G31)</f>
        <v>600</v>
      </c>
      <c r="H32" s="60">
        <f t="shared" ref="H32" si="11">SUM(H30:H31)</f>
        <v>600</v>
      </c>
      <c r="I32" s="124"/>
    </row>
    <row r="33" spans="1:10" ht="15.75">
      <c r="A33" s="104">
        <v>29.56</v>
      </c>
      <c r="B33" s="112" t="str">
        <f>+'[1]Detailed Summary'!B31</f>
        <v>5.1 Miscellanous</v>
      </c>
      <c r="C33" s="106">
        <f>+'[1]Detailed Summary'!C31</f>
        <v>100</v>
      </c>
      <c r="D33" s="106">
        <f>+'[1]Detailed Summary'!D31</f>
        <v>82.99</v>
      </c>
      <c r="E33" s="106">
        <v>0</v>
      </c>
      <c r="F33" s="106">
        <f t="shared" ref="F33:F41" si="12">+D33+E33</f>
        <v>82.99</v>
      </c>
      <c r="G33" s="107">
        <f t="shared" ref="G33:G36" si="13">+C33-F33</f>
        <v>17.010000000000005</v>
      </c>
      <c r="H33" s="95">
        <v>100</v>
      </c>
      <c r="I33" s="124"/>
    </row>
    <row r="34" spans="1:10" ht="15.75">
      <c r="A34" s="104">
        <v>382.5</v>
      </c>
      <c r="B34" s="112" t="str">
        <f>+'[1]Detailed Summary'!B32</f>
        <v>5.2  Amenity visits</v>
      </c>
      <c r="C34" s="106">
        <f>+'[1]Detailed Summary'!C32</f>
        <v>320</v>
      </c>
      <c r="D34" s="106">
        <f>+'[1]Detailed Summary'!D32</f>
        <v>271.67</v>
      </c>
      <c r="E34" s="106">
        <v>0</v>
      </c>
      <c r="F34" s="106">
        <f t="shared" si="12"/>
        <v>271.67</v>
      </c>
      <c r="G34" s="107">
        <f t="shared" si="13"/>
        <v>48.329999999999984</v>
      </c>
      <c r="H34" s="95">
        <v>489</v>
      </c>
      <c r="I34" s="124">
        <v>169</v>
      </c>
      <c r="J34" s="125" t="s">
        <v>65</v>
      </c>
    </row>
    <row r="35" spans="1:10" ht="15.75">
      <c r="A35" s="104">
        <v>1300</v>
      </c>
      <c r="B35" s="112" t="str">
        <f>+'[1]Detailed Summary'!B33</f>
        <v>5.3 Grants</v>
      </c>
      <c r="C35" s="106">
        <f>+'[1]Detailed Summary'!C33</f>
        <v>600</v>
      </c>
      <c r="D35" s="106">
        <f>+'[1]Detailed Summary'!D33</f>
        <v>0</v>
      </c>
      <c r="E35" s="106">
        <v>0</v>
      </c>
      <c r="F35" s="106">
        <f t="shared" si="12"/>
        <v>0</v>
      </c>
      <c r="G35" s="107">
        <f t="shared" si="13"/>
        <v>600</v>
      </c>
      <c r="H35" s="95">
        <v>600</v>
      </c>
      <c r="I35" s="124"/>
    </row>
    <row r="36" spans="1:10" ht="15.75">
      <c r="A36" s="104">
        <v>109.22</v>
      </c>
      <c r="B36" s="112" t="str">
        <f>+'[1]Detailed Summary'!B34</f>
        <v>5.4 Election Costs</v>
      </c>
      <c r="C36" s="106">
        <f>+'[1]Detailed Summary'!C34</f>
        <v>100</v>
      </c>
      <c r="D36" s="106">
        <f>+'[1]Detailed Summary'!D34</f>
        <v>0</v>
      </c>
      <c r="E36" s="106">
        <v>0</v>
      </c>
      <c r="F36" s="106">
        <f t="shared" si="12"/>
        <v>0</v>
      </c>
      <c r="G36" s="107">
        <f t="shared" si="13"/>
        <v>100</v>
      </c>
      <c r="H36" s="95"/>
      <c r="I36" s="124">
        <v>-100</v>
      </c>
    </row>
    <row r="37" spans="1:10" ht="15.75">
      <c r="A37" s="61">
        <f>SUM(A33:A36)</f>
        <v>1821.28</v>
      </c>
      <c r="B37" s="62" t="s">
        <v>36</v>
      </c>
      <c r="C37" s="61">
        <f>SUM(C33:C36)</f>
        <v>1120</v>
      </c>
      <c r="D37" s="61">
        <f>SUM(D33:D36)</f>
        <v>354.66</v>
      </c>
      <c r="E37" s="61">
        <f>SUM(E33:E36)</f>
        <v>0</v>
      </c>
      <c r="F37" s="61">
        <f>SUM(F33:F36)</f>
        <v>354.66</v>
      </c>
      <c r="G37" s="63">
        <f>SUM(G33:G36)</f>
        <v>765.34</v>
      </c>
      <c r="H37" s="64">
        <f t="shared" ref="H37" si="14">SUM(H33:H36)</f>
        <v>1189</v>
      </c>
      <c r="I37" s="124"/>
    </row>
    <row r="38" spans="1:10" ht="15.75">
      <c r="A38" s="113"/>
      <c r="B38" s="65" t="str">
        <f>+'[1]Detailed Summary'!B38</f>
        <v>10.1 General Funds</v>
      </c>
      <c r="C38" s="66">
        <f>+'[1]Detailed Summary'!C38</f>
        <v>0</v>
      </c>
      <c r="D38" s="66">
        <f>+'[1]Detailed Summary'!D38</f>
        <v>0</v>
      </c>
      <c r="E38" s="66"/>
      <c r="F38" s="113">
        <f t="shared" si="12"/>
        <v>0</v>
      </c>
      <c r="G38" s="67">
        <f t="shared" ref="G38:G41" si="15">+C38-F38</f>
        <v>0</v>
      </c>
      <c r="H38" s="95"/>
      <c r="I38" s="124"/>
    </row>
    <row r="39" spans="1:10" ht="15.75">
      <c r="A39" s="113">
        <v>1350</v>
      </c>
      <c r="B39" s="65" t="str">
        <f>+'[1]Detailed Summary'!B39</f>
        <v>10.2 Contingency</v>
      </c>
      <c r="C39" s="66">
        <f>+'[1]Detailed Summary'!C39</f>
        <v>0</v>
      </c>
      <c r="D39" s="66">
        <f>+'[1]Detailed Summary'!D39</f>
        <v>0</v>
      </c>
      <c r="E39" s="66"/>
      <c r="F39" s="113">
        <f t="shared" si="12"/>
        <v>0</v>
      </c>
      <c r="G39" s="67">
        <f t="shared" si="15"/>
        <v>0</v>
      </c>
      <c r="H39" s="110"/>
      <c r="I39" s="124"/>
    </row>
    <row r="40" spans="1:10" ht="15.75">
      <c r="A40" s="113">
        <v>80</v>
      </c>
      <c r="B40" s="65" t="str">
        <f>+'[1]Detailed Summary'!B40</f>
        <v>10.3 Computer fund (5 year cycle)</v>
      </c>
      <c r="C40" s="66">
        <f>+'[1]Detailed Summary'!C40</f>
        <v>80</v>
      </c>
      <c r="D40" s="66">
        <f>+'[1]Detailed Summary'!D40</f>
        <v>0</v>
      </c>
      <c r="E40" s="66">
        <v>40</v>
      </c>
      <c r="F40" s="113">
        <f t="shared" si="12"/>
        <v>40</v>
      </c>
      <c r="G40" s="67">
        <f t="shared" si="15"/>
        <v>40</v>
      </c>
      <c r="H40" s="68"/>
      <c r="I40" s="124">
        <v>-80</v>
      </c>
    </row>
    <row r="41" spans="1:10" ht="15.75">
      <c r="A41" s="113">
        <v>500</v>
      </c>
      <c r="B41" s="65" t="str">
        <f>+'[1]Detailed Summary'!B41</f>
        <v>10. 4 Cost of Elections fund</v>
      </c>
      <c r="C41" s="66">
        <f>+'[1]Detailed Summary'!C41</f>
        <v>0</v>
      </c>
      <c r="D41" s="66">
        <f>+'[1]Detailed Summary'!D41</f>
        <v>0</v>
      </c>
      <c r="E41" s="66">
        <v>500</v>
      </c>
      <c r="F41" s="113">
        <f t="shared" si="12"/>
        <v>500</v>
      </c>
      <c r="G41" s="67">
        <f t="shared" si="15"/>
        <v>-500</v>
      </c>
      <c r="H41" s="110"/>
      <c r="I41" s="124"/>
    </row>
    <row r="42" spans="1:10" ht="15.75">
      <c r="A42" s="114">
        <f>SUM(A38:A41)</f>
        <v>1930</v>
      </c>
      <c r="B42" s="69" t="s">
        <v>37</v>
      </c>
      <c r="C42" s="70">
        <f>SUM(C38:C41)</f>
        <v>80</v>
      </c>
      <c r="D42" s="70">
        <f t="shared" ref="D42:H42" si="16">SUM(D38:D41)</f>
        <v>0</v>
      </c>
      <c r="E42" s="70">
        <f t="shared" si="16"/>
        <v>540</v>
      </c>
      <c r="F42" s="70">
        <f t="shared" si="16"/>
        <v>540</v>
      </c>
      <c r="G42" s="71">
        <f t="shared" si="16"/>
        <v>-460</v>
      </c>
      <c r="H42" s="72">
        <f t="shared" si="16"/>
        <v>0</v>
      </c>
      <c r="I42" s="126">
        <f>SUM(I8:I41)</f>
        <v>489</v>
      </c>
    </row>
    <row r="43" spans="1:10" ht="15.75">
      <c r="A43" s="106"/>
      <c r="B43" s="30"/>
      <c r="C43" s="106"/>
      <c r="D43" s="106"/>
      <c r="E43" s="106"/>
      <c r="F43" s="106"/>
      <c r="G43" s="107"/>
      <c r="H43" s="110"/>
      <c r="I43" s="124"/>
    </row>
    <row r="44" spans="1:10" ht="15.75">
      <c r="A44" s="73"/>
      <c r="B44" s="30"/>
      <c r="C44" s="73"/>
      <c r="D44" s="73"/>
      <c r="E44" s="73"/>
      <c r="F44" s="73"/>
      <c r="G44" s="74"/>
      <c r="H44" s="110"/>
      <c r="I44" s="124"/>
    </row>
    <row r="45" spans="1:10" ht="15.75">
      <c r="A45" s="73">
        <f>A18+A22+A29+A32+A37+A42</f>
        <v>11265.15</v>
      </c>
      <c r="B45" s="30" t="s">
        <v>38</v>
      </c>
      <c r="C45" s="73">
        <f>C18+C22+C29+C32+C37+C42</f>
        <v>8485</v>
      </c>
      <c r="D45" s="73">
        <f>D18+D22+D29+D32+D37+D42</f>
        <v>3948.8199999999997</v>
      </c>
      <c r="E45" s="73">
        <f>E18+E22+E29+E32+E37+E42</f>
        <v>4968.6000000000004</v>
      </c>
      <c r="F45" s="73">
        <f>F18+F22+F29+F32+F37+F42</f>
        <v>9467.42</v>
      </c>
      <c r="G45" s="74">
        <f>G18+G22+G29+G32+G37+G42</f>
        <v>-982.42</v>
      </c>
      <c r="H45" s="75">
        <f t="shared" ref="H45" si="17">H18+H22+H29+H32+H37+H42</f>
        <v>8974</v>
      </c>
      <c r="I45" s="124"/>
    </row>
    <row r="46" spans="1:10" ht="15.75">
      <c r="A46" s="76">
        <v>459.98</v>
      </c>
      <c r="B46" s="77" t="s">
        <v>39</v>
      </c>
      <c r="C46" s="76">
        <f>[1]Payments!H6</f>
        <v>0</v>
      </c>
      <c r="D46" s="76">
        <f>[1]Payments!H51</f>
        <v>153.57999999999998</v>
      </c>
      <c r="E46" s="76"/>
      <c r="F46" s="76">
        <f t="shared" ref="F46" si="18">+D46+E46</f>
        <v>153.57999999999998</v>
      </c>
      <c r="G46" s="78">
        <f>+C46-F46</f>
        <v>-153.57999999999998</v>
      </c>
      <c r="H46" s="110"/>
      <c r="I46" s="126"/>
    </row>
    <row r="47" spans="1:10" ht="15.75">
      <c r="A47" s="106">
        <f>A45+A46</f>
        <v>11725.13</v>
      </c>
      <c r="B47" s="115" t="s">
        <v>40</v>
      </c>
      <c r="C47" s="106">
        <f>C45+C46</f>
        <v>8485</v>
      </c>
      <c r="D47" s="106">
        <f t="shared" ref="D47:F47" si="19">D45+D46</f>
        <v>4102.3999999999996</v>
      </c>
      <c r="E47" s="106">
        <f t="shared" si="19"/>
        <v>4968.6000000000004</v>
      </c>
      <c r="F47" s="106">
        <f t="shared" si="19"/>
        <v>9621</v>
      </c>
      <c r="G47" s="107">
        <f>G45+G46</f>
        <v>-1136</v>
      </c>
      <c r="H47" s="96">
        <f t="shared" ref="H47" si="20">H45+H46</f>
        <v>8974</v>
      </c>
      <c r="I47" s="124"/>
    </row>
    <row r="48" spans="1:10" ht="15.75">
      <c r="A48" s="73"/>
      <c r="B48" s="30"/>
      <c r="C48" s="73"/>
      <c r="D48" s="73"/>
      <c r="E48" s="73"/>
      <c r="F48" s="73"/>
      <c r="G48" s="74"/>
      <c r="H48" s="116"/>
      <c r="I48" s="123"/>
    </row>
    <row r="49" spans="1:12" ht="15.75">
      <c r="A49" s="106"/>
      <c r="B49" s="115"/>
      <c r="C49" s="106"/>
      <c r="D49" s="106"/>
      <c r="E49" s="106"/>
      <c r="F49" s="106"/>
      <c r="G49" s="107"/>
      <c r="H49" s="97"/>
    </row>
    <row r="50" spans="1:12" ht="31.5">
      <c r="A50" s="30" t="s">
        <v>41</v>
      </c>
      <c r="B50" s="30"/>
      <c r="C50" s="30"/>
      <c r="D50" s="30"/>
      <c r="E50" s="31" t="s">
        <v>22</v>
      </c>
      <c r="F50" s="31" t="s">
        <v>23</v>
      </c>
      <c r="G50" s="32" t="s">
        <v>42</v>
      </c>
      <c r="H50" s="79" t="s">
        <v>43</v>
      </c>
    </row>
    <row r="51" spans="1:12" ht="15.75">
      <c r="A51" s="30" t="s">
        <v>44</v>
      </c>
      <c r="B51" s="30"/>
      <c r="C51" s="30" t="s">
        <v>45</v>
      </c>
      <c r="D51" s="30" t="s">
        <v>46</v>
      </c>
      <c r="E51" s="117">
        <v>45604</v>
      </c>
      <c r="F51" s="31" t="s">
        <v>27</v>
      </c>
      <c r="G51" s="31" t="s">
        <v>27</v>
      </c>
      <c r="H51" s="80" t="s">
        <v>29</v>
      </c>
    </row>
    <row r="52" spans="1:12" ht="15.75">
      <c r="A52" s="106">
        <v>7765.16</v>
      </c>
      <c r="B52" s="118" t="s">
        <v>43</v>
      </c>
      <c r="C52" s="106">
        <f>+[1]Income!F6</f>
        <v>7857.15</v>
      </c>
      <c r="D52" s="106">
        <f>+[1]Income!F23</f>
        <v>7857.16</v>
      </c>
      <c r="E52" s="106"/>
      <c r="F52" s="106">
        <f t="shared" ref="F52:F54" si="21">+D52+E52</f>
        <v>7857.16</v>
      </c>
      <c r="G52" s="107">
        <f t="shared" ref="G52:G54" si="22">+C52-F52</f>
        <v>-1.0000000000218279E-2</v>
      </c>
      <c r="H52" s="81">
        <v>8333.48</v>
      </c>
      <c r="I52" s="115" t="s">
        <v>43</v>
      </c>
      <c r="J52" s="106"/>
      <c r="K52" s="121" t="s">
        <v>47</v>
      </c>
      <c r="L52" s="122">
        <f>H52+H53</f>
        <v>8614</v>
      </c>
    </row>
    <row r="53" spans="1:12" ht="15.75">
      <c r="A53" s="106">
        <v>209.84</v>
      </c>
      <c r="B53" s="118" t="s">
        <v>48</v>
      </c>
      <c r="C53" s="106">
        <f>+[1]Income!G6</f>
        <v>267.85000000000002</v>
      </c>
      <c r="D53" s="106">
        <f>+[1]Income!G23</f>
        <v>267.85000000000002</v>
      </c>
      <c r="E53" s="106"/>
      <c r="F53" s="106">
        <f t="shared" si="21"/>
        <v>267.85000000000002</v>
      </c>
      <c r="G53" s="107">
        <f t="shared" si="22"/>
        <v>0</v>
      </c>
      <c r="H53" s="81">
        <v>280.52</v>
      </c>
      <c r="I53" s="115" t="s">
        <v>48</v>
      </c>
      <c r="J53" s="115"/>
      <c r="K53" s="115" t="s">
        <v>47</v>
      </c>
      <c r="L53" s="115"/>
    </row>
    <row r="54" spans="1:12" ht="15.75">
      <c r="A54" s="106">
        <v>360</v>
      </c>
      <c r="B54" s="118" t="s">
        <v>49</v>
      </c>
      <c r="C54" s="106">
        <f>+[1]Income!H6</f>
        <v>360</v>
      </c>
      <c r="D54" s="106">
        <f>+[1]Income!H23</f>
        <v>360</v>
      </c>
      <c r="E54" s="106"/>
      <c r="F54" s="106">
        <f t="shared" si="21"/>
        <v>360</v>
      </c>
      <c r="G54" s="107">
        <f t="shared" si="22"/>
        <v>0</v>
      </c>
      <c r="H54" s="98">
        <v>360</v>
      </c>
      <c r="I54" s="115" t="s">
        <v>49</v>
      </c>
      <c r="J54" s="115"/>
      <c r="K54" s="115"/>
      <c r="L54" s="115"/>
    </row>
    <row r="55" spans="1:12" ht="15.75">
      <c r="A55" s="82">
        <f>SUM(A52:A54)</f>
        <v>8335</v>
      </c>
      <c r="B55" s="83" t="s">
        <v>50</v>
      </c>
      <c r="C55" s="82">
        <f>SUM(C52:C54)</f>
        <v>8485</v>
      </c>
      <c r="D55" s="82">
        <f>SUM(D52:D54)</f>
        <v>8485.01</v>
      </c>
      <c r="E55" s="82">
        <f t="shared" ref="E55:G55" si="23">SUM(E52:E54)</f>
        <v>0</v>
      </c>
      <c r="F55" s="82">
        <f t="shared" si="23"/>
        <v>8485.01</v>
      </c>
      <c r="G55" s="84">
        <f t="shared" si="23"/>
        <v>-1.0000000000218279E-2</v>
      </c>
      <c r="H55" s="98">
        <f>SUM(H52:H54)</f>
        <v>8974</v>
      </c>
    </row>
    <row r="56" spans="1:12" ht="15.75">
      <c r="A56" s="106"/>
      <c r="B56" s="85" t="s">
        <v>51</v>
      </c>
      <c r="C56" s="106">
        <f>+[1]Income!I6</f>
        <v>0</v>
      </c>
      <c r="D56" s="106">
        <f>+[1]Income!I23</f>
        <v>0</v>
      </c>
      <c r="E56" s="106"/>
      <c r="F56" s="106">
        <f t="shared" ref="F56" si="24">+D56+E56</f>
        <v>0</v>
      </c>
      <c r="G56" s="119">
        <f t="shared" ref="G56" si="25">+C56-F56</f>
        <v>0</v>
      </c>
      <c r="H56" s="99"/>
    </row>
    <row r="57" spans="1:12" ht="15.75">
      <c r="A57" s="58">
        <f>SUM(A56:A56)</f>
        <v>0</v>
      </c>
      <c r="B57" s="86" t="s">
        <v>52</v>
      </c>
      <c r="C57" s="58">
        <f>SUM(C56:C56)</f>
        <v>0</v>
      </c>
      <c r="D57" s="58">
        <f>SUM(D56:D56)</f>
        <v>0</v>
      </c>
      <c r="E57" s="58">
        <f>SUM(E56:E56)</f>
        <v>0</v>
      </c>
      <c r="F57" s="58">
        <f>SUM(F56:F56)</f>
        <v>0</v>
      </c>
      <c r="G57" s="59">
        <f>SUM(G56:G56)</f>
        <v>0</v>
      </c>
      <c r="H57" s="99"/>
    </row>
    <row r="58" spans="1:12" ht="15.75">
      <c r="A58" s="87"/>
      <c r="B58" s="52" t="s">
        <v>53</v>
      </c>
      <c r="C58" s="87"/>
      <c r="D58" s="87"/>
      <c r="E58" s="87"/>
      <c r="F58" s="87">
        <f t="shared" ref="F58:F60" si="26">+D58+E58</f>
        <v>0</v>
      </c>
      <c r="G58" s="88">
        <f t="shared" ref="G58:G60" si="27">+C58-F58</f>
        <v>0</v>
      </c>
      <c r="H58" s="99"/>
    </row>
    <row r="59" spans="1:12" ht="15.75">
      <c r="A59" s="89"/>
      <c r="B59" s="90" t="s">
        <v>54</v>
      </c>
      <c r="C59" s="89">
        <f>+[1]Income!J6</f>
        <v>0</v>
      </c>
      <c r="D59" s="89">
        <f>+[1]Income!J23</f>
        <v>0</v>
      </c>
      <c r="E59" s="89"/>
      <c r="F59" s="89">
        <f t="shared" si="26"/>
        <v>0</v>
      </c>
      <c r="G59" s="91">
        <f t="shared" si="27"/>
        <v>0</v>
      </c>
      <c r="H59" s="99"/>
    </row>
    <row r="60" spans="1:12" ht="15.75">
      <c r="A60" s="76">
        <v>553.12</v>
      </c>
      <c r="B60" s="77" t="s">
        <v>55</v>
      </c>
      <c r="C60" s="76">
        <f>+[1]Income!M6</f>
        <v>0</v>
      </c>
      <c r="D60" s="76">
        <f>+[1]Income!M23</f>
        <v>0</v>
      </c>
      <c r="E60" s="76"/>
      <c r="F60" s="76">
        <f t="shared" si="26"/>
        <v>0</v>
      </c>
      <c r="G60" s="78">
        <f t="shared" si="27"/>
        <v>0</v>
      </c>
      <c r="H60" s="99"/>
    </row>
    <row r="61" spans="1:12" ht="15.75">
      <c r="A61" s="76"/>
      <c r="B61" s="77" t="s">
        <v>56</v>
      </c>
      <c r="C61" s="76"/>
      <c r="D61" s="76"/>
      <c r="E61" s="76"/>
      <c r="F61" s="76"/>
      <c r="G61" s="78"/>
      <c r="H61" s="99"/>
    </row>
    <row r="62" spans="1:12" ht="15.75">
      <c r="A62" s="73">
        <f>A55+A57+A58+A59+A60</f>
        <v>8888.1200000000008</v>
      </c>
      <c r="B62" s="30" t="s">
        <v>57</v>
      </c>
      <c r="C62" s="73">
        <f>C55+C57+C58+C59+C60</f>
        <v>8485</v>
      </c>
      <c r="D62" s="73">
        <f>D55+D57+D58+D59+D60</f>
        <v>8485.01</v>
      </c>
      <c r="E62" s="73">
        <f>E55+E57+E58+E59+E60</f>
        <v>0</v>
      </c>
      <c r="F62" s="73">
        <f t="shared" ref="F62:G62" si="28">F55+F57+F58+F59+F60</f>
        <v>8485.01</v>
      </c>
      <c r="G62" s="74">
        <f t="shared" si="28"/>
        <v>-1.0000000000218279E-2</v>
      </c>
      <c r="H62" s="99"/>
    </row>
    <row r="63" spans="1:12" ht="15.75">
      <c r="A63" s="106"/>
      <c r="B63" s="115"/>
      <c r="C63" s="106"/>
      <c r="D63" s="106"/>
      <c r="E63" s="106"/>
      <c r="F63" s="106"/>
      <c r="G63" s="107"/>
      <c r="H63" s="99"/>
    </row>
    <row r="64" spans="1:12" ht="15.75">
      <c r="A64" s="106"/>
      <c r="B64" s="115"/>
      <c r="C64" s="106"/>
      <c r="D64" s="106"/>
      <c r="E64" s="106"/>
      <c r="F64" s="106"/>
      <c r="G64" s="107"/>
      <c r="H64" s="115"/>
    </row>
    <row r="65" spans="1:8" ht="15.75">
      <c r="A65" s="73"/>
      <c r="B65" s="30"/>
      <c r="C65" s="73"/>
      <c r="D65" s="73"/>
      <c r="E65" s="73"/>
      <c r="F65" s="73"/>
      <c r="G65" s="107"/>
      <c r="H65" s="115"/>
    </row>
    <row r="66" spans="1:8" ht="15.75">
      <c r="A66" s="73">
        <f>+A62</f>
        <v>8888.1200000000008</v>
      </c>
      <c r="B66" s="30" t="s">
        <v>58</v>
      </c>
      <c r="C66" s="73"/>
      <c r="D66" s="73">
        <f>D62</f>
        <v>8485.01</v>
      </c>
      <c r="E66" s="73"/>
      <c r="F66" s="73">
        <f>+F62</f>
        <v>8485.01</v>
      </c>
      <c r="G66" s="107"/>
      <c r="H66" s="115"/>
    </row>
    <row r="67" spans="1:8" ht="15.75">
      <c r="A67" s="73"/>
      <c r="B67" s="30" t="s">
        <v>59</v>
      </c>
      <c r="C67" s="73"/>
      <c r="D67" s="73">
        <f>D65+D66</f>
        <v>8485.01</v>
      </c>
      <c r="E67" s="73"/>
      <c r="F67" s="73"/>
      <c r="G67" s="107"/>
      <c r="H67" s="115"/>
    </row>
    <row r="68" spans="1:8" ht="15.75">
      <c r="A68" s="73"/>
      <c r="B68" s="30"/>
      <c r="C68" s="73"/>
      <c r="D68" s="73"/>
      <c r="E68" s="73"/>
      <c r="F68" s="73"/>
      <c r="G68" s="107"/>
      <c r="H68" s="115"/>
    </row>
    <row r="69" spans="1:8" ht="15.75">
      <c r="A69" s="73">
        <f>+A47</f>
        <v>11725.13</v>
      </c>
      <c r="B69" s="30" t="s">
        <v>60</v>
      </c>
      <c r="C69" s="73"/>
      <c r="D69" s="73">
        <f>D45</f>
        <v>3948.8199999999997</v>
      </c>
      <c r="E69" s="73"/>
      <c r="F69" s="73">
        <f>+F47</f>
        <v>9621</v>
      </c>
      <c r="G69" s="107"/>
      <c r="H69" s="115"/>
    </row>
    <row r="70" spans="1:8" ht="15.75">
      <c r="A70" s="73"/>
      <c r="B70" s="30" t="s">
        <v>61</v>
      </c>
      <c r="C70" s="73"/>
      <c r="D70" s="73">
        <f>D67-D69</f>
        <v>4536.1900000000005</v>
      </c>
      <c r="E70" s="73"/>
      <c r="F70" s="73"/>
      <c r="G70" s="107"/>
      <c r="H70" s="115"/>
    </row>
    <row r="71" spans="1:8" ht="15.75">
      <c r="A71" s="106"/>
      <c r="B71" s="115"/>
      <c r="C71" s="106"/>
      <c r="D71" s="106"/>
      <c r="E71" s="106"/>
      <c r="F71" s="106"/>
      <c r="G71" s="107"/>
      <c r="H71" s="115"/>
    </row>
    <row r="72" spans="1:8" ht="15.75">
      <c r="A72" s="92">
        <f>+A66-A69</f>
        <v>-2837.0099999999984</v>
      </c>
      <c r="B72" s="30" t="s">
        <v>62</v>
      </c>
      <c r="C72" s="115"/>
      <c r="D72" s="115"/>
      <c r="E72" s="115"/>
      <c r="F72" s="106">
        <f>+F66-F69</f>
        <v>-1135.9899999999998</v>
      </c>
      <c r="G72" s="120"/>
      <c r="H72" s="115"/>
    </row>
    <row r="73" spans="1:8" ht="15.75">
      <c r="A73" s="115"/>
      <c r="B73" s="115"/>
      <c r="C73" s="115"/>
      <c r="D73" s="115"/>
      <c r="E73" s="115"/>
      <c r="F73" s="115"/>
      <c r="G73" s="120"/>
      <c r="H73" s="115"/>
    </row>
    <row r="74" spans="1:8" ht="15.75">
      <c r="A74" s="115"/>
      <c r="B74" s="115"/>
      <c r="C74" s="115"/>
      <c r="D74" s="115"/>
      <c r="E74" s="115"/>
      <c r="F74" s="115"/>
      <c r="G74" s="120"/>
      <c r="H74" s="115"/>
    </row>
    <row r="75" spans="1:8" ht="15.75">
      <c r="A75" s="115"/>
      <c r="B75" s="115"/>
      <c r="C75" s="115"/>
      <c r="D75" s="115"/>
      <c r="E75" s="115"/>
      <c r="F75" s="115"/>
      <c r="G75" s="120"/>
      <c r="H75" s="115"/>
    </row>
    <row r="76" spans="1:8" ht="15.75">
      <c r="A76" s="115"/>
      <c r="B76" s="115"/>
      <c r="C76" s="115"/>
      <c r="D76" s="115"/>
      <c r="E76" s="115"/>
      <c r="F76" s="115"/>
      <c r="G76" s="115"/>
      <c r="H76" s="115"/>
    </row>
    <row r="77" spans="1:8" ht="15.75">
      <c r="A77" s="115"/>
      <c r="B77" s="115"/>
      <c r="C77" s="115"/>
      <c r="D77" s="115"/>
      <c r="E77" s="115"/>
      <c r="F77" s="115"/>
      <c r="G77" s="115"/>
      <c r="H77" s="115"/>
    </row>
  </sheetData>
  <pageMargins left="0.70866141732283472" right="0.70866141732283472" top="0.74803149606299213" bottom="0.74803149606299213" header="0.31496062992125984" footer="0.31496062992125984"/>
  <pageSetup paperSize="9" scale="54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5"/>
  <sheetViews>
    <sheetView zoomScale="98" zoomScaleNormal="98" workbookViewId="0">
      <selection sqref="A1:F1"/>
    </sheetView>
  </sheetViews>
  <sheetFormatPr defaultColWidth="9.33203125" defaultRowHeight="15.75"/>
  <cols>
    <col min="1" max="1" width="43.5" style="3" customWidth="1"/>
    <col min="2" max="2" width="2.5" style="3" customWidth="1"/>
    <col min="3" max="3" width="18" style="2" customWidth="1"/>
    <col min="4" max="4" width="21.33203125" style="18" bestFit="1" customWidth="1"/>
    <col min="5" max="5" width="16.1640625" style="2" customWidth="1"/>
    <col min="6" max="6" width="17.5" style="2" customWidth="1"/>
    <col min="7" max="7" width="21.1640625" style="3" bestFit="1" customWidth="1"/>
    <col min="8" max="8" width="9.33203125" style="3"/>
    <col min="9" max="9" width="14.83203125" style="3" customWidth="1"/>
    <col min="10" max="10" width="19.1640625" style="3" bestFit="1" customWidth="1"/>
    <col min="11" max="16384" width="9.33203125" style="3"/>
  </cols>
  <sheetData>
    <row r="1" spans="1:10" ht="18">
      <c r="A1" s="127" t="s">
        <v>10</v>
      </c>
      <c r="B1" s="127"/>
      <c r="C1" s="127"/>
      <c r="D1" s="127"/>
      <c r="E1" s="127"/>
      <c r="F1" s="127"/>
    </row>
    <row r="2" spans="1:10">
      <c r="A2" s="1"/>
      <c r="B2" s="1"/>
    </row>
    <row r="3" spans="1:10">
      <c r="A3" s="1"/>
      <c r="B3" s="1"/>
      <c r="C3" s="22" t="s">
        <v>14</v>
      </c>
      <c r="D3" s="22" t="s">
        <v>14</v>
      </c>
      <c r="E3" s="15"/>
      <c r="F3" s="22" t="s">
        <v>11</v>
      </c>
    </row>
    <row r="4" spans="1:10" ht="21.75" customHeight="1">
      <c r="A4" s="1"/>
      <c r="B4" s="1"/>
      <c r="C4" s="16" t="s">
        <v>5</v>
      </c>
      <c r="D4" s="16" t="s">
        <v>5</v>
      </c>
      <c r="E4" s="17"/>
      <c r="F4" s="16" t="s">
        <v>5</v>
      </c>
    </row>
    <row r="5" spans="1:10">
      <c r="A5" s="1"/>
      <c r="B5" s="1"/>
      <c r="D5" s="16"/>
      <c r="E5" s="17"/>
      <c r="F5" s="16"/>
    </row>
    <row r="6" spans="1:10" ht="63">
      <c r="A6" s="1"/>
      <c r="B6" s="1"/>
      <c r="C6" s="25" t="s">
        <v>13</v>
      </c>
      <c r="D6" s="23" t="s">
        <v>15</v>
      </c>
      <c r="E6" s="18"/>
      <c r="F6" s="23" t="s">
        <v>12</v>
      </c>
    </row>
    <row r="7" spans="1:10">
      <c r="C7" s="4" t="s">
        <v>0</v>
      </c>
      <c r="D7" s="4" t="s">
        <v>0</v>
      </c>
      <c r="E7" s="4"/>
      <c r="F7" s="4" t="s">
        <v>0</v>
      </c>
    </row>
    <row r="8" spans="1:10">
      <c r="A8" s="3" t="s">
        <v>1</v>
      </c>
      <c r="C8" s="19">
        <v>8125</v>
      </c>
      <c r="D8" s="19">
        <v>8614</v>
      </c>
      <c r="F8" s="19">
        <v>8125</v>
      </c>
    </row>
    <row r="9" spans="1:10">
      <c r="D9" s="2"/>
    </row>
    <row r="10" spans="1:10">
      <c r="A10" s="3" t="s">
        <v>2</v>
      </c>
      <c r="C10" s="5">
        <v>-280.52</v>
      </c>
      <c r="D10" s="5">
        <v>-280.52</v>
      </c>
      <c r="E10" s="5"/>
      <c r="F10" s="5">
        <v>-267.85000000000002</v>
      </c>
    </row>
    <row r="11" spans="1:10">
      <c r="C11" s="6"/>
      <c r="D11" s="6"/>
      <c r="E11" s="14"/>
      <c r="F11" s="6"/>
    </row>
    <row r="12" spans="1:10">
      <c r="A12" s="3" t="s">
        <v>3</v>
      </c>
      <c r="C12" s="7">
        <f>C8+C10</f>
        <v>7844.48</v>
      </c>
      <c r="D12" s="7">
        <f>D8+D10</f>
        <v>8333.48</v>
      </c>
      <c r="E12" s="7"/>
      <c r="F12" s="7">
        <f>F8+F10</f>
        <v>7857.15</v>
      </c>
    </row>
    <row r="13" spans="1:10">
      <c r="D13" s="2"/>
    </row>
    <row r="14" spans="1:10">
      <c r="A14" s="3" t="s">
        <v>7</v>
      </c>
      <c r="C14" s="19">
        <v>184.28</v>
      </c>
      <c r="D14" s="19">
        <v>184.28</v>
      </c>
      <c r="E14" s="18"/>
      <c r="F14" s="19">
        <v>187.02</v>
      </c>
      <c r="J14" s="12"/>
    </row>
    <row r="15" spans="1:10">
      <c r="D15" s="2"/>
      <c r="J15" s="13"/>
    </row>
    <row r="16" spans="1:10">
      <c r="A16" s="8" t="s">
        <v>6</v>
      </c>
      <c r="B16" s="8"/>
      <c r="C16" s="20">
        <f>ROUND(C12/C14,2)</f>
        <v>42.57</v>
      </c>
      <c r="D16" s="20">
        <f>ROUND(D12/D14,2)</f>
        <v>45.22</v>
      </c>
      <c r="E16" s="9"/>
      <c r="F16" s="20">
        <f>ROUND(F12/F14,2)</f>
        <v>42.01</v>
      </c>
      <c r="J16" s="12"/>
    </row>
    <row r="17" spans="1:12">
      <c r="A17" s="8"/>
      <c r="B17" s="8"/>
      <c r="C17" s="9"/>
      <c r="D17" s="9"/>
      <c r="E17" s="9"/>
      <c r="F17" s="9"/>
    </row>
    <row r="18" spans="1:12">
      <c r="A18" s="8"/>
      <c r="B18" s="8"/>
      <c r="C18" s="9"/>
      <c r="D18" s="9"/>
      <c r="E18" s="9"/>
      <c r="F18" s="9"/>
      <c r="K18" s="11"/>
    </row>
    <row r="19" spans="1:12">
      <c r="A19" s="8" t="s">
        <v>8</v>
      </c>
      <c r="B19" s="8"/>
      <c r="D19" s="2"/>
    </row>
    <row r="20" spans="1:12">
      <c r="A20" s="3" t="s">
        <v>9</v>
      </c>
      <c r="C20" s="21">
        <f>SUM(C16-F16)/F16</f>
        <v>1.3330159485836761E-2</v>
      </c>
      <c r="D20" s="21">
        <f>SUM(D16-F16)/F16</f>
        <v>7.6410378481314004E-2</v>
      </c>
      <c r="E20" s="10"/>
      <c r="F20" s="24"/>
    </row>
    <row r="23" spans="1:12">
      <c r="L23" s="3" t="s">
        <v>4</v>
      </c>
    </row>
    <row r="25" spans="1:12">
      <c r="L25" s="3" t="s">
        <v>4</v>
      </c>
    </row>
  </sheetData>
  <mergeCells count="1">
    <mergeCell ref="A1:F1"/>
  </mergeCells>
  <pageMargins left="0" right="0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Budget 2025-26</vt:lpstr>
      <vt:lpstr>Band D</vt:lpstr>
      <vt:lpstr>'Band D'!Print_Area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 Tomkinson</dc:creator>
  <cp:lastModifiedBy>clerk</cp:lastModifiedBy>
  <cp:lastPrinted>2024-12-03T13:34:06Z</cp:lastPrinted>
  <dcterms:created xsi:type="dcterms:W3CDTF">2014-01-10T13:31:48Z</dcterms:created>
  <dcterms:modified xsi:type="dcterms:W3CDTF">2026-05-07T12:48:33Z</dcterms:modified>
</cp:coreProperties>
</file>